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finra.sharepoint.com/sites/CreditRegulation/Shared Documents/Portfolio Margin Ideas/"/>
    </mc:Choice>
  </mc:AlternateContent>
  <xr:revisionPtr revIDLastSave="147" documentId="8_{7ECCDCDE-DB4F-4CD3-A5EB-1DBB52B6B562}" xr6:coauthVersionLast="47" xr6:coauthVersionMax="47" xr10:uidLastSave="{DBF1CFA5-30F5-4527-BEF1-DE873F7C6EAF}"/>
  <bookViews>
    <workbookView xWindow="13395" yWindow="2895" windowWidth="31515" windowHeight="17460" xr2:uid="{EEC508E3-A089-46E6-9671-B6203FD1CB31}"/>
  </bookViews>
  <sheets>
    <sheet name="Use Notes" sheetId="9" r:id="rId1"/>
    <sheet name="Table-AccountMarginSummary" sheetId="1" r:id="rId2"/>
    <sheet name="Template-AccountMarginSummary" sheetId="8" r:id="rId3"/>
    <sheet name="Sample Margin Data" sheetId="2" r:id="rId4"/>
    <sheet name="PM Data Aggregation" sheetId="5" r:id="rId5"/>
    <sheet name="template-Rollup" sheetId="12" r:id="rId6"/>
    <sheet name="Table-Rollup" sheetId="11" r:id="rId7"/>
    <sheet name="Sample Rollup Data" sheetId="3" r:id="rId8"/>
  </sheets>
  <definedNames>
    <definedName name="_xlnm._FilterDatabase" localSheetId="4" hidden="1">'PM Data Aggregation'!$A$2:$C$46</definedName>
    <definedName name="_xlnm._FilterDatabase" localSheetId="3" hidden="1">'Sample Margin Data'!$A$1:$AK$11</definedName>
    <definedName name="_xlnm.Print_Area" localSheetId="4">'PM Data Aggregation'!$A$1:$D$46</definedName>
    <definedName name="_xlnm.Print_Area" localSheetId="1">'Table-AccountMarginSummary'!$B$1:$D$46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 i="2" l="1"/>
  <c r="AH3" i="2"/>
  <c r="AJ3" i="2"/>
  <c r="AG4" i="2"/>
  <c r="AH4" i="2"/>
  <c r="AG5" i="2"/>
  <c r="AH5" i="2"/>
  <c r="AJ5" i="2"/>
  <c r="AG2" i="2"/>
  <c r="AH2" i="2"/>
  <c r="AG6" i="2"/>
  <c r="AH6" i="2"/>
  <c r="AG7" i="2"/>
  <c r="AH7" i="2"/>
  <c r="AG8" i="2"/>
  <c r="AH8" i="2"/>
  <c r="AG9" i="2"/>
  <c r="AH9" i="2"/>
  <c r="AJ10" i="2"/>
  <c r="AH10" i="2"/>
  <c r="AG10" i="2"/>
  <c r="AI2" i="8"/>
  <c r="AG2" i="8" l="1"/>
  <c r="AJ2" i="8"/>
  <c r="AK2" i="8"/>
  <c r="AH2" i="8"/>
  <c r="AF2" i="8"/>
  <c r="AE2" i="8"/>
  <c r="AD2" i="8"/>
  <c r="AC2" i="8"/>
  <c r="J9" i="2"/>
  <c r="J7" i="2"/>
  <c r="J8" i="2"/>
  <c r="J6" i="2"/>
  <c r="J2" i="2"/>
  <c r="J5" i="2"/>
  <c r="J4" i="2"/>
  <c r="T9" i="2"/>
  <c r="O9" i="2"/>
  <c r="R9" i="2"/>
  <c r="T8" i="2"/>
  <c r="O8" i="2"/>
  <c r="R8" i="2"/>
  <c r="R7" i="2"/>
  <c r="O7" i="2"/>
  <c r="T7" i="2"/>
  <c r="R5" i="2"/>
  <c r="O5" i="2"/>
  <c r="T5" i="2"/>
  <c r="R2" i="2"/>
  <c r="O2" i="2"/>
  <c r="R6" i="2"/>
  <c r="O6" i="2"/>
  <c r="O3" i="2"/>
  <c r="R3" i="2"/>
  <c r="O4" i="2"/>
  <c r="R4" i="2"/>
  <c r="O10" i="2"/>
  <c r="R10" i="2"/>
  <c r="T4" i="2"/>
  <c r="T3" i="2"/>
  <c r="T6" i="2"/>
  <c r="T2" i="2"/>
  <c r="T10" i="2"/>
  <c r="AE6" i="2" l="1"/>
  <c r="AI6" i="2"/>
  <c r="AD6" i="2"/>
  <c r="K7" i="2"/>
  <c r="AD7" i="2"/>
  <c r="AI7" i="2"/>
  <c r="AE7" i="2"/>
  <c r="I6" i="2"/>
  <c r="I2" i="2"/>
  <c r="AD2" i="2"/>
  <c r="AE2" i="2"/>
  <c r="AI2" i="2"/>
  <c r="AJ8" i="2"/>
  <c r="AJ4" i="2"/>
  <c r="I4" i="2"/>
  <c r="AD4" i="2"/>
  <c r="AI4" i="2"/>
  <c r="AE4" i="2"/>
  <c r="K5" i="2"/>
  <c r="AD5" i="2"/>
  <c r="AE5" i="2"/>
  <c r="AI5" i="2"/>
  <c r="AJ2" i="2"/>
  <c r="K9" i="2"/>
  <c r="AD9" i="2"/>
  <c r="AE9" i="2"/>
  <c r="AI9" i="2"/>
  <c r="AJ6" i="2"/>
  <c r="AI10" i="2"/>
  <c r="AD10" i="2"/>
  <c r="AE10" i="2"/>
  <c r="AI3" i="2"/>
  <c r="AD3" i="2"/>
  <c r="AE3" i="2"/>
  <c r="AJ7" i="2"/>
  <c r="K8" i="2"/>
  <c r="AD8" i="2"/>
  <c r="AI8" i="2"/>
  <c r="AE8" i="2"/>
  <c r="AJ9" i="2"/>
  <c r="K4" i="2"/>
  <c r="K3" i="2"/>
  <c r="I8" i="2"/>
  <c r="K10" i="2"/>
  <c r="K6" i="2"/>
  <c r="I5" i="2"/>
  <c r="I10" i="2"/>
  <c r="I3" i="2"/>
  <c r="K2" i="2"/>
  <c r="I7" i="2"/>
  <c r="I9" i="2"/>
  <c r="U9" i="2" s="1"/>
  <c r="AK9" i="2" s="1"/>
  <c r="U8" i="2" l="1"/>
  <c r="AK8" i="2" s="1"/>
  <c r="AC5" i="2"/>
  <c r="U7" i="2"/>
  <c r="AK7" i="2" s="1"/>
  <c r="AC7" i="2"/>
  <c r="U2" i="2"/>
  <c r="AK2" i="2" s="1"/>
  <c r="AF2" i="2"/>
  <c r="AC2" i="2"/>
  <c r="AC8" i="2"/>
  <c r="U5" i="2"/>
  <c r="AK5" i="2" s="1"/>
  <c r="U6" i="2"/>
  <c r="AK6" i="2" s="1"/>
  <c r="AF6" i="2"/>
  <c r="AC6" i="2"/>
  <c r="AF9" i="2"/>
  <c r="AC9" i="2"/>
  <c r="AC3" i="2"/>
  <c r="AF3" i="2"/>
  <c r="U4" i="2"/>
  <c r="AK4" i="2" s="1"/>
  <c r="AC4" i="2"/>
  <c r="AC10" i="2"/>
  <c r="AF10" i="2"/>
  <c r="AF8" i="2"/>
  <c r="AF5" i="2"/>
  <c r="AF4" i="2"/>
  <c r="AF7" i="2"/>
  <c r="U3" i="2"/>
  <c r="AK3" i="2" s="1"/>
  <c r="U10" i="2"/>
  <c r="AK10" i="2" s="1"/>
</calcChain>
</file>

<file path=xl/sharedStrings.xml><?xml version="1.0" encoding="utf-8"?>
<sst xmlns="http://schemas.openxmlformats.org/spreadsheetml/2006/main" count="621" uniqueCount="332">
  <si>
    <t>Use Notes</t>
  </si>
  <si>
    <t>As part of FINRA's examination program for portfolio margin (PM) approved firms, FINRA will require that PM account summary information be provided upon request.</t>
  </si>
  <si>
    <r>
      <t>·</t>
    </r>
    <r>
      <rPr>
        <sz val="7"/>
        <color theme="1"/>
        <rFont val="Times New Roman"/>
        <family val="1"/>
      </rPr>
      <t xml:space="preserve">         </t>
    </r>
    <r>
      <rPr>
        <sz val="11"/>
        <color theme="1"/>
        <rFont val="Calibri"/>
        <family val="2"/>
        <scheme val="minor"/>
      </rPr>
      <t>The required format is in the tab "Template-AccountMarginSummary".</t>
    </r>
  </si>
  <si>
    <r>
      <t>·</t>
    </r>
    <r>
      <rPr>
        <sz val="7"/>
        <color theme="1"/>
        <rFont val="Times New Roman"/>
        <family val="1"/>
      </rPr>
      <t xml:space="preserve">         </t>
    </r>
    <r>
      <rPr>
        <sz val="11"/>
        <color theme="1"/>
        <rFont val="Calibri"/>
        <family val="2"/>
        <scheme val="minor"/>
      </rPr>
      <t>Details on the columns are in the tab "Table-AccountMarginSummary".</t>
    </r>
  </si>
  <si>
    <r>
      <t>·</t>
    </r>
    <r>
      <rPr>
        <sz val="7"/>
        <color theme="1"/>
        <rFont val="Times New Roman"/>
        <family val="1"/>
      </rPr>
      <t xml:space="preserve">         </t>
    </r>
    <r>
      <rPr>
        <sz val="11"/>
        <color theme="1"/>
        <rFont val="Calibri"/>
        <family val="2"/>
        <scheme val="minor"/>
      </rPr>
      <t>An example of the data is in the tab "Sample Margin Data".</t>
    </r>
  </si>
  <si>
    <r>
      <t>·</t>
    </r>
    <r>
      <rPr>
        <sz val="7"/>
        <color theme="1"/>
        <rFont val="Times New Roman"/>
        <family val="1"/>
      </rPr>
      <t xml:space="preserve">         </t>
    </r>
    <r>
      <rPr>
        <sz val="11"/>
        <color theme="1"/>
        <rFont val="Calibri"/>
        <family val="2"/>
        <scheme val="minor"/>
      </rPr>
      <t>The data provided by the member firm to FINRA will be used to verify the accuracy of weekly data previously submitted to FINRA and it is expected to aggregate to the data submitted. The tab "PM Data Aggregation" describes the methodology that will be used in the verification process.</t>
    </r>
  </si>
  <si>
    <r>
      <t>·</t>
    </r>
    <r>
      <rPr>
        <sz val="7"/>
        <color theme="1"/>
        <rFont val="Times New Roman"/>
        <family val="1"/>
      </rPr>
      <t xml:space="preserve">         </t>
    </r>
    <r>
      <rPr>
        <sz val="11"/>
        <color theme="1"/>
        <rFont val="Calibri"/>
        <family val="2"/>
        <scheme val="minor"/>
      </rPr>
      <t>The accounts provided in the AccountMarginSummary should only the accounts where the margin is computed and should not include sub-accounts.</t>
    </r>
  </si>
  <si>
    <r>
      <t>·</t>
    </r>
    <r>
      <rPr>
        <sz val="7"/>
        <color theme="1"/>
        <rFont val="Times New Roman"/>
        <family val="1"/>
      </rPr>
      <t xml:space="preserve">         </t>
    </r>
    <r>
      <rPr>
        <sz val="11"/>
        <color theme="1"/>
        <rFont val="Calibri"/>
        <family val="2"/>
        <scheme val="minor"/>
      </rPr>
      <t>If the accounts in the AccountMarginSummary are consolidations of multiple sub-accounts, please provide a list of the consolidated margin account numbers and their associated sub-account numbers.</t>
    </r>
  </si>
  <si>
    <r>
      <t>·</t>
    </r>
    <r>
      <rPr>
        <sz val="7"/>
        <color theme="1"/>
        <rFont val="Times New Roman"/>
        <family val="1"/>
      </rPr>
      <t xml:space="preserve">         </t>
    </r>
    <r>
      <rPr>
        <sz val="11"/>
        <color theme="1"/>
        <rFont val="Calibri"/>
        <family val="2"/>
        <scheme val="minor"/>
      </rPr>
      <t>The format for the linking of sub-accounts to margin accounts is in the tab “Template-Rollup.”</t>
    </r>
  </si>
  <si>
    <r>
      <t>·</t>
    </r>
    <r>
      <rPr>
        <sz val="7"/>
        <color theme="1"/>
        <rFont val="Times New Roman"/>
        <family val="1"/>
      </rPr>
      <t xml:space="preserve">         </t>
    </r>
    <r>
      <rPr>
        <sz val="11"/>
        <color theme="1"/>
        <rFont val="Calibri"/>
        <family val="2"/>
        <scheme val="minor"/>
      </rPr>
      <t>Details on the columns are in the table “Table-Rollup.”</t>
    </r>
  </si>
  <si>
    <r>
      <t>·</t>
    </r>
    <r>
      <rPr>
        <sz val="7"/>
        <color theme="1"/>
        <rFont val="Times New Roman"/>
        <family val="1"/>
      </rPr>
      <t xml:space="preserve">         </t>
    </r>
    <r>
      <rPr>
        <sz val="11"/>
        <color theme="1"/>
        <rFont val="Calibri"/>
        <family val="2"/>
        <scheme val="minor"/>
      </rPr>
      <t>An example of the data is in the tab “Sample Rollup Data.”</t>
    </r>
  </si>
  <si>
    <t>In addition to requiring the account summary be provided during a review of the member’s portfolio margin program, additional details such long market value, short market value, cash balances, margin requirements etc., may be requested for individual accounts to verify the summary data.</t>
  </si>
  <si>
    <t>AccountNumber</t>
  </si>
  <si>
    <t>Rollup</t>
  </si>
  <si>
    <t>Affiliate</t>
  </si>
  <si>
    <t>NonAffilateBD</t>
  </si>
  <si>
    <t>Omnibus</t>
  </si>
  <si>
    <t>NonCust</t>
  </si>
  <si>
    <t>CorrespondentID</t>
  </si>
  <si>
    <t>PMReq</t>
  </si>
  <si>
    <t>StrategyReq</t>
  </si>
  <si>
    <t>HouseReq</t>
  </si>
  <si>
    <t>DebitBalance</t>
  </si>
  <si>
    <t>CreditBalance</t>
  </si>
  <si>
    <t>LongMarketValue</t>
  </si>
  <si>
    <t>LongDelta</t>
  </si>
  <si>
    <t>LongDeltaCount</t>
  </si>
  <si>
    <t>ShortMarketValue</t>
  </si>
  <si>
    <t>ShortDelta</t>
  </si>
  <si>
    <t>ShortDeltaCount</t>
  </si>
  <si>
    <t>Equity</t>
  </si>
  <si>
    <t>MarginExcessDeficit</t>
  </si>
  <si>
    <t>Vega</t>
  </si>
  <si>
    <t>MarginDeficiencyAged</t>
  </si>
  <si>
    <t>Liquidation</t>
  </si>
  <si>
    <t>CapitalCharge</t>
  </si>
  <si>
    <t>Unsecured</t>
  </si>
  <si>
    <t>OTCExposure</t>
  </si>
  <si>
    <t>OTCDeficit</t>
  </si>
  <si>
    <t>PM Exam Template</t>
  </si>
  <si>
    <r>
      <t xml:space="preserve">Table: AccountMarginSummary - </t>
    </r>
    <r>
      <rPr>
        <sz val="11"/>
        <color theme="1"/>
        <rFont val="Calibri"/>
        <family val="2"/>
        <scheme val="minor"/>
      </rPr>
      <t>Data collected in this table can be used to determine the aggregated data submitted on a weekly basis to FINRA by the firm.
The methodology to perform this aggregation is described in the tab "PM Data</t>
    </r>
    <r>
      <rPr>
        <b/>
        <sz val="11"/>
        <color theme="1"/>
        <rFont val="Calibri"/>
        <family val="2"/>
        <scheme val="minor"/>
      </rPr>
      <t xml:space="preserve"> </t>
    </r>
    <r>
      <rPr>
        <sz val="11"/>
        <color theme="1"/>
        <rFont val="Calibri"/>
        <family val="2"/>
        <scheme val="minor"/>
      </rPr>
      <t>Aggregation".</t>
    </r>
  </si>
  <si>
    <t>Field Name</t>
  </si>
  <si>
    <t>Data Type</t>
  </si>
  <si>
    <t>Description</t>
  </si>
  <si>
    <t>Text</t>
  </si>
  <si>
    <t>Account identifier used in the portfolio margin calculations</t>
  </si>
  <si>
    <t>Yes/No</t>
  </si>
  <si>
    <t>Is the account a consolidation (rollup) of subaccounts [Yes/No]</t>
  </si>
  <si>
    <t xml:space="preserve">Is the account an affiliate counted in Item 1a [Yes/No] </t>
  </si>
  <si>
    <t>Is the account a non-affiliated foreign broker-dealer counted in Item 1b [Yes/No]</t>
  </si>
  <si>
    <t>Is the account an omnibus broker-dealer account counted in Item 1c [Yes/No]</t>
  </si>
  <si>
    <t>Is the account not a customer account [Yes/No]</t>
  </si>
  <si>
    <t>CorrespondentId</t>
  </si>
  <si>
    <t>Set to CRD number if introducing firm is a FINRA member
Set to the name of the firm if the introducing firm is a foreign financial institution
Set to null if the account is not introduced</t>
  </si>
  <si>
    <t>Number</t>
  </si>
  <si>
    <t>Portfolio Margin requirement included in Item 4 [Report 0 (zero) if there are none in the account]</t>
  </si>
  <si>
    <t>Rule 4210 Strategy-Based requirements (i.e. The 4210 requirements not calculated under 4210(g))</t>
  </si>
  <si>
    <t>House requirement included in Item 5 [Report 0 if there are none in the account]</t>
  </si>
  <si>
    <t>Debit balance included in Item 6 [Report 0 if there are none in the account]</t>
  </si>
  <si>
    <t>Gross credit balance excluding short sale proceeds and short mark to the market</t>
  </si>
  <si>
    <t>Long market value included in Item 7 [Report 0 if there are none in the account]</t>
  </si>
  <si>
    <t>Long delta exposure</t>
  </si>
  <si>
    <t>Long delta position count</t>
  </si>
  <si>
    <t>Short market value included in Item 8 [Report 0 if there are none in the account]</t>
  </si>
  <si>
    <t>Short delta exposure</t>
  </si>
  <si>
    <t>Short delta position count</t>
  </si>
  <si>
    <t>Equity included in Item 9 [Report 0 if there are none in the account]</t>
  </si>
  <si>
    <t>Available margin excess</t>
  </si>
  <si>
    <t>Value of vega</t>
  </si>
  <si>
    <t>Margin deficiency over 3 days old included in Item 10 [Report 0 if there are none in the account]</t>
  </si>
  <si>
    <t>Value of liquidation included in Item 11 [Report 0 if there are none in the account]</t>
  </si>
  <si>
    <t>Capital charge included in Item 12 [Report 0 if there are none in the account]</t>
  </si>
  <si>
    <t>Unsecured debit included in Item 13 [Report 0 if there are none in the account]</t>
  </si>
  <si>
    <t>OTC derivative exposure included in Item 14 [Report 0 if there are none in the account]</t>
  </si>
  <si>
    <t>OTC deficit included in Item 15 [Report 0 if there are none in the account]</t>
  </si>
  <si>
    <t xml:space="preserve">Notes: </t>
  </si>
  <si>
    <r>
      <t xml:space="preserve">All numbers should be signed positive except for </t>
    </r>
    <r>
      <rPr>
        <b/>
        <sz val="11"/>
        <color theme="1"/>
        <rFont val="Calibri"/>
        <family val="2"/>
        <scheme val="minor"/>
      </rPr>
      <t xml:space="preserve">equity </t>
    </r>
    <r>
      <rPr>
        <sz val="11"/>
        <color theme="1"/>
        <rFont val="Calibri"/>
        <family val="2"/>
        <scheme val="minor"/>
      </rPr>
      <t>and</t>
    </r>
    <r>
      <rPr>
        <b/>
        <sz val="11"/>
        <color theme="1"/>
        <rFont val="Calibri"/>
        <family val="2"/>
        <scheme val="minor"/>
      </rPr>
      <t xml:space="preserve"> marginExcessDeficit</t>
    </r>
  </si>
  <si>
    <t>Subaccounts should be excluded from this file and it should only include the associated consolidated portfolio margin account.</t>
  </si>
  <si>
    <r>
      <t xml:space="preserve">Portfolio Margin Data Aggregation - </t>
    </r>
    <r>
      <rPr>
        <sz val="11"/>
        <rFont val="Calibri"/>
        <family val="2"/>
        <scheme val="minor"/>
      </rPr>
      <t>Methodology to aggregate the data supplied in the "AccountMarginSummary" table.</t>
    </r>
  </si>
  <si>
    <t>Item #</t>
  </si>
  <si>
    <t>Current Field Name</t>
  </si>
  <si>
    <t>Current Field Instructions</t>
  </si>
  <si>
    <t>How to aggregate the AccountMarginSummary data</t>
  </si>
  <si>
    <t>1</t>
  </si>
  <si>
    <t>Total number of portfolio margin customers*</t>
  </si>
  <si>
    <t>The total number of customer relationships approved for portfolio margin. Customers with more than one account should be counted only once.</t>
  </si>
  <si>
    <r>
      <t xml:space="preserve">Count of the unique </t>
    </r>
    <r>
      <rPr>
        <b/>
        <sz val="11"/>
        <color theme="1"/>
        <rFont val="Calibri"/>
        <family val="2"/>
        <scheme val="minor"/>
      </rPr>
      <t>AccountNumber</t>
    </r>
  </si>
  <si>
    <t>1a</t>
  </si>
  <si>
    <t>Number of affiliate customers included in line item 1*</t>
  </si>
  <si>
    <t>The number of affiliated customers of either the broker-dealer or the broker-dealer's parent company that have been approved for portfolio margin, including affiliate foreign broker dealers. This number is a subset of line item 1 referenced above.</t>
  </si>
  <si>
    <r>
      <t xml:space="preserve">Count of the unique </t>
    </r>
    <r>
      <rPr>
        <b/>
        <sz val="11"/>
        <color theme="1"/>
        <rFont val="Calibri"/>
        <family val="2"/>
        <scheme val="minor"/>
      </rPr>
      <t xml:space="preserve">AccountNumber </t>
    </r>
    <r>
      <rPr>
        <sz val="11"/>
        <color theme="1"/>
        <rFont val="Calibri"/>
        <family val="2"/>
        <scheme val="minor"/>
      </rPr>
      <t>where the Affiliate is "Yes"</t>
    </r>
  </si>
  <si>
    <t>1b</t>
  </si>
  <si>
    <t>Number of non-affiliated foreign broker-dealer customers included in line item 1*</t>
  </si>
  <si>
    <t>The number of foreign broker-dealer customers that are not affiliated with either the broker-dealer or the broker-dealer's parent company. This number is a subset of line item 1 referenced above.</t>
  </si>
  <si>
    <r>
      <t xml:space="preserve">Count of the unique </t>
    </r>
    <r>
      <rPr>
        <b/>
        <sz val="11"/>
        <color theme="1"/>
        <rFont val="Calibri"/>
        <family val="2"/>
        <scheme val="minor"/>
      </rPr>
      <t>AccountNumber</t>
    </r>
    <r>
      <rPr>
        <sz val="11"/>
        <color theme="1"/>
        <rFont val="Calibri"/>
        <family val="2"/>
        <scheme val="minor"/>
      </rPr>
      <t xml:space="preserve"> where the </t>
    </r>
    <r>
      <rPr>
        <b/>
        <sz val="11"/>
        <color theme="1"/>
        <rFont val="Calibri"/>
        <family val="2"/>
        <scheme val="minor"/>
      </rPr>
      <t>NonAffiliateBD</t>
    </r>
    <r>
      <rPr>
        <sz val="11"/>
        <color theme="1"/>
        <rFont val="Calibri"/>
        <family val="2"/>
        <scheme val="minor"/>
      </rPr>
      <t xml:space="preserve"> is "Yes"</t>
    </r>
  </si>
  <si>
    <t>1c</t>
  </si>
  <si>
    <t>Number of omnibus broker-dealer customers included in line item 1*</t>
  </si>
  <si>
    <t>The number of broker-dealer customers that qualify for omnibus treatment under section 220.7 (f) of Regulation T. This number is a subset of line item 1 referenced above.</t>
  </si>
  <si>
    <r>
      <t xml:space="preserve">Count of the unique </t>
    </r>
    <r>
      <rPr>
        <b/>
        <sz val="11"/>
        <color theme="1"/>
        <rFont val="Calibri"/>
        <family val="2"/>
        <scheme val="minor"/>
      </rPr>
      <t>AccountNumber</t>
    </r>
    <r>
      <rPr>
        <sz val="11"/>
        <color theme="1"/>
        <rFont val="Calibri"/>
        <family val="2"/>
        <scheme val="minor"/>
      </rPr>
      <t xml:space="preserve"> where the </t>
    </r>
    <r>
      <rPr>
        <b/>
        <sz val="11"/>
        <color theme="1"/>
        <rFont val="Calibri"/>
        <family val="2"/>
        <scheme val="minor"/>
      </rPr>
      <t>Omnibus</t>
    </r>
    <r>
      <rPr>
        <sz val="11"/>
        <color theme="1"/>
        <rFont val="Calibri"/>
        <family val="2"/>
        <scheme val="minor"/>
      </rPr>
      <t xml:space="preserve"> is "Yes"</t>
    </r>
  </si>
  <si>
    <t>1d</t>
  </si>
  <si>
    <t>Number of non-customer accounts</t>
  </si>
  <si>
    <t>The number of accounts that are not considered "customer accounts" when the member determines the Margin Balances for inclusion in the 4521(d) computations. These accounts would typically have a subordination agreement with the member firm.</t>
  </si>
  <si>
    <r>
      <t xml:space="preserve">Count of the unique </t>
    </r>
    <r>
      <rPr>
        <b/>
        <sz val="11"/>
        <color theme="1"/>
        <rFont val="Calibri"/>
        <family val="2"/>
        <scheme val="minor"/>
      </rPr>
      <t>AccountNumber</t>
    </r>
    <r>
      <rPr>
        <sz val="11"/>
        <color theme="1"/>
        <rFont val="Calibri"/>
        <family val="2"/>
        <scheme val="minor"/>
      </rPr>
      <t xml:space="preserve"> where the </t>
    </r>
    <r>
      <rPr>
        <b/>
        <sz val="11"/>
        <color theme="1"/>
        <rFont val="Calibri"/>
        <family val="2"/>
        <scheme val="minor"/>
      </rPr>
      <t>nonCust</t>
    </r>
    <r>
      <rPr>
        <sz val="11"/>
        <color theme="1"/>
        <rFont val="Calibri"/>
        <family val="2"/>
        <scheme val="minor"/>
      </rPr>
      <t xml:space="preserve"> is "Yes"</t>
    </r>
  </si>
  <si>
    <t>2</t>
  </si>
  <si>
    <t>Number of correspondents offering portfolio margining*</t>
  </si>
  <si>
    <t>The number of introducing broker-dealers, which clear through the member firm that is approved for portfolio margin, on a fully disclosed basis. This field does not include broker-dealers that clear via omnibus accounts. (See line 1c)</t>
  </si>
  <si>
    <r>
      <t xml:space="preserve">Count of the unique </t>
    </r>
    <r>
      <rPr>
        <b/>
        <sz val="11"/>
        <color theme="1"/>
        <rFont val="Calibri"/>
        <family val="2"/>
        <scheme val="minor"/>
      </rPr>
      <t>CorrespondentId</t>
    </r>
  </si>
  <si>
    <t>3</t>
  </si>
  <si>
    <t>Name of correspondent offering portfolio margining</t>
  </si>
  <si>
    <t>The name of each introducing broker-dealer referred to in line item 2.</t>
  </si>
  <si>
    <t>Not Applicable</t>
  </si>
  <si>
    <t>4</t>
  </si>
  <si>
    <t>Aggregate TIMS Requirement*</t>
  </si>
  <si>
    <t>The total TIMS requirement across all portfolio margin customers represented in line item 1 referenced above. This number should not include strategy based requirements.</t>
  </si>
  <si>
    <r>
      <t xml:space="preserve">Sum of </t>
    </r>
    <r>
      <rPr>
        <b/>
        <sz val="11"/>
        <color theme="1"/>
        <rFont val="Calibri"/>
        <family val="2"/>
        <scheme val="minor"/>
      </rPr>
      <t>PMReq</t>
    </r>
  </si>
  <si>
    <t>4a</t>
  </si>
  <si>
    <t>Strategy-Based Requirement</t>
  </si>
  <si>
    <t>The aggregate margin requirement on all positions held in portfolio margin accounts where the margin is not calculated according to 4210(g)(6)(B). If the portfolio margin account is in a sub-account of the Regulation T margin account as described in 4210(6)(A), positions in the Regulation T account must be excluded.
The sum of items 4 and 4a must equal the aggregate margin required under Rule 4210.</t>
  </si>
  <si>
    <r>
      <t xml:space="preserve">Sum of </t>
    </r>
    <r>
      <rPr>
        <b/>
        <sz val="11"/>
        <color theme="1"/>
        <rFont val="Calibri"/>
        <family val="2"/>
        <scheme val="minor"/>
      </rPr>
      <t>StrategyReq</t>
    </r>
  </si>
  <si>
    <t>5</t>
  </si>
  <si>
    <t>Aggregate house requirement*</t>
  </si>
  <si>
    <t>The total house requirement across all portfolio margin customers represented in line item 1 referenced above</t>
  </si>
  <si>
    <r>
      <t xml:space="preserve">Sum of </t>
    </r>
    <r>
      <rPr>
        <b/>
        <sz val="11"/>
        <color theme="1"/>
        <rFont val="Calibri"/>
        <family val="2"/>
        <scheme val="minor"/>
      </rPr>
      <t>HouseReq</t>
    </r>
  </si>
  <si>
    <t>6</t>
  </si>
  <si>
    <t>Aggregate gross debit balance for all PM customers*</t>
  </si>
  <si>
    <t>The total gross debit balance across all portfolio margin customers represented in line item 1 referenced above. This number should not be netted against any credit balances or short positions in such accounts.</t>
  </si>
  <si>
    <r>
      <t xml:space="preserve">Sum of </t>
    </r>
    <r>
      <rPr>
        <b/>
        <sz val="11"/>
        <color theme="1"/>
        <rFont val="Calibri"/>
        <family val="2"/>
        <scheme val="minor"/>
      </rPr>
      <t>DebitBalance</t>
    </r>
  </si>
  <si>
    <t>6a</t>
  </si>
  <si>
    <t>Aggregate debit balances for affiliate customers included in line item 6*</t>
  </si>
  <si>
    <t>The total gross debit balance across all affiliate customers represented in line item 1a referenced above. This number should not be netted against any credit balances or short positions in such accounts.</t>
  </si>
  <si>
    <r>
      <t xml:space="preserve">Sum of </t>
    </r>
    <r>
      <rPr>
        <b/>
        <sz val="11"/>
        <color theme="1"/>
        <rFont val="Calibri"/>
        <family val="2"/>
        <scheme val="minor"/>
      </rPr>
      <t xml:space="preserve">DebitBalance </t>
    </r>
    <r>
      <rPr>
        <sz val="11"/>
        <color theme="1"/>
        <rFont val="Calibri"/>
        <family val="2"/>
        <scheme val="minor"/>
      </rPr>
      <t xml:space="preserve">where </t>
    </r>
    <r>
      <rPr>
        <b/>
        <sz val="11"/>
        <color theme="1"/>
        <rFont val="Calibri"/>
        <family val="2"/>
        <scheme val="minor"/>
      </rPr>
      <t xml:space="preserve">Affiliate </t>
    </r>
    <r>
      <rPr>
        <sz val="11"/>
        <color theme="1"/>
        <rFont val="Calibri"/>
        <family val="2"/>
        <scheme val="minor"/>
      </rPr>
      <t>= "Yes"</t>
    </r>
  </si>
  <si>
    <t>6b</t>
  </si>
  <si>
    <t>Debit balances for non-customer accounts</t>
  </si>
  <si>
    <t>The aggregate gross debit balance included in item 6 across all accounts represented in item 1d referenced above.</t>
  </si>
  <si>
    <r>
      <t xml:space="preserve">Sum of </t>
    </r>
    <r>
      <rPr>
        <b/>
        <sz val="11"/>
        <color theme="1"/>
        <rFont val="Calibri"/>
        <family val="2"/>
        <scheme val="minor"/>
      </rPr>
      <t>DebitBalance</t>
    </r>
    <r>
      <rPr>
        <sz val="11"/>
        <color theme="1"/>
        <rFont val="Calibri"/>
        <family val="2"/>
        <scheme val="minor"/>
      </rPr>
      <t xml:space="preserve"> where </t>
    </r>
    <r>
      <rPr>
        <b/>
        <sz val="11"/>
        <color theme="1"/>
        <rFont val="Calibri"/>
        <family val="2"/>
        <scheme val="minor"/>
      </rPr>
      <t>NonCust</t>
    </r>
    <r>
      <rPr>
        <sz val="11"/>
        <color theme="1"/>
        <rFont val="Calibri"/>
        <family val="2"/>
        <scheme val="minor"/>
      </rPr>
      <t xml:space="preserve"> = "Yes"</t>
    </r>
  </si>
  <si>
    <t>6c</t>
  </si>
  <si>
    <t>Gross credit balance</t>
  </si>
  <si>
    <t>The aggregate gross credit balance across all portfolio margin accounts represented in item 1 referenced above. This number includes all credit balances including free credit balances but excludes any credit balances related to short positions in such accounts. i.e. When the net cash balance is less then short market value excluding the short option market value results in a credit balance, this is the gross credit balance.</t>
  </si>
  <si>
    <r>
      <t xml:space="preserve">Sum of </t>
    </r>
    <r>
      <rPr>
        <b/>
        <sz val="11"/>
        <color theme="1"/>
        <rFont val="Calibri"/>
        <family val="2"/>
        <scheme val="minor"/>
      </rPr>
      <t>CreditBalance</t>
    </r>
  </si>
  <si>
    <t>6e</t>
  </si>
  <si>
    <t>Gross credit balance for affiliate accounts</t>
  </si>
  <si>
    <t xml:space="preserve">The aggregate gross credit balance across all affiliate accounts  included in item 6b represented in item 1a referenced above. </t>
  </si>
  <si>
    <r>
      <t xml:space="preserve">Sum of </t>
    </r>
    <r>
      <rPr>
        <b/>
        <sz val="11"/>
        <color theme="1"/>
        <rFont val="Calibri"/>
        <family val="2"/>
        <scheme val="minor"/>
      </rPr>
      <t xml:space="preserve">CreditBalance </t>
    </r>
    <r>
      <rPr>
        <sz val="11"/>
        <color theme="1"/>
        <rFont val="Calibri"/>
        <family val="2"/>
        <scheme val="minor"/>
      </rPr>
      <t xml:space="preserve">where </t>
    </r>
    <r>
      <rPr>
        <b/>
        <sz val="11"/>
        <color theme="1"/>
        <rFont val="Calibri"/>
        <family val="2"/>
        <scheme val="minor"/>
      </rPr>
      <t xml:space="preserve">Affiliate </t>
    </r>
    <r>
      <rPr>
        <sz val="11"/>
        <color theme="1"/>
        <rFont val="Calibri"/>
        <family val="2"/>
        <scheme val="minor"/>
      </rPr>
      <t>= "Yes"</t>
    </r>
  </si>
  <si>
    <t>6f</t>
  </si>
  <si>
    <t>Gross credit balance for non-customer accounts</t>
  </si>
  <si>
    <t xml:space="preserve">The aggregate gross credit balance across all non-customer accounts  included in item 6b represented in item 1d referenced above. </t>
  </si>
  <si>
    <r>
      <t xml:space="preserve">Sum of </t>
    </r>
    <r>
      <rPr>
        <b/>
        <sz val="11"/>
        <color theme="1"/>
        <rFont val="Calibri"/>
        <family val="2"/>
        <scheme val="minor"/>
      </rPr>
      <t>CreditBalance</t>
    </r>
    <r>
      <rPr>
        <sz val="11"/>
        <color theme="1"/>
        <rFont val="Calibri"/>
        <family val="2"/>
        <scheme val="minor"/>
      </rPr>
      <t xml:space="preserve"> where </t>
    </r>
    <r>
      <rPr>
        <b/>
        <sz val="11"/>
        <color theme="1"/>
        <rFont val="Calibri"/>
        <family val="2"/>
        <scheme val="minor"/>
      </rPr>
      <t>NonCust</t>
    </r>
    <r>
      <rPr>
        <sz val="11"/>
        <color theme="1"/>
        <rFont val="Calibri"/>
        <family val="2"/>
        <scheme val="minor"/>
      </rPr>
      <t xml:space="preserve"> = "Yes"</t>
    </r>
  </si>
  <si>
    <t>7</t>
  </si>
  <si>
    <t>Aggregate gross long market value (includes long option values)*</t>
  </si>
  <si>
    <t>The total long market value across all portfolio margin customers as represented in line item 1 referenced above.</t>
  </si>
  <si>
    <r>
      <t xml:space="preserve">Sum of </t>
    </r>
    <r>
      <rPr>
        <b/>
        <sz val="11"/>
        <color theme="1"/>
        <rFont val="Calibri"/>
        <family val="2"/>
        <scheme val="minor"/>
      </rPr>
      <t>LongMarketValue</t>
    </r>
  </si>
  <si>
    <t>7a</t>
  </si>
  <si>
    <t>Aggregation of the long delta exposure for positions included in the portfolio margin requirements referenced in item 4 above.  The current market value of equity securities (i.e. delta one) should be used.</t>
  </si>
  <si>
    <r>
      <t xml:space="preserve">Sum of </t>
    </r>
    <r>
      <rPr>
        <b/>
        <sz val="11"/>
        <color theme="1"/>
        <rFont val="Calibri"/>
        <family val="2"/>
        <scheme val="minor"/>
      </rPr>
      <t>LongDelta</t>
    </r>
  </si>
  <si>
    <t>7b</t>
  </si>
  <si>
    <t>The number of positions included in calculation of the long delta exposure (item 7a).</t>
  </si>
  <si>
    <r>
      <t xml:space="preserve">Sum of </t>
    </r>
    <r>
      <rPr>
        <b/>
        <sz val="11"/>
        <color theme="1"/>
        <rFont val="Calibri"/>
        <family val="2"/>
        <scheme val="minor"/>
      </rPr>
      <t>LongDeltaCount</t>
    </r>
  </si>
  <si>
    <t>8</t>
  </si>
  <si>
    <t>Aggregate gross short market value (includes short option market values)*</t>
  </si>
  <si>
    <t>The total short market value across all portfolio margin customers as represented in line item 1 referenced above. This number should not be netted against any debit balances in such accounts.</t>
  </si>
  <si>
    <r>
      <t xml:space="preserve">Sum of </t>
    </r>
    <r>
      <rPr>
        <b/>
        <sz val="11"/>
        <color theme="1"/>
        <rFont val="Calibri"/>
        <family val="2"/>
        <scheme val="minor"/>
      </rPr>
      <t>ShortMarketValue</t>
    </r>
  </si>
  <si>
    <t>8a</t>
  </si>
  <si>
    <t>Aggregation of the short delta exposure for positions included in the portfolio margin requirements referenced in item 4 above.  the current market value of equity securities (i.e. delta one) should be used.</t>
  </si>
  <si>
    <r>
      <t xml:space="preserve">Sum of </t>
    </r>
    <r>
      <rPr>
        <b/>
        <sz val="11"/>
        <color theme="1"/>
        <rFont val="Calibri"/>
        <family val="2"/>
        <scheme val="minor"/>
      </rPr>
      <t>ShortDelta</t>
    </r>
  </si>
  <si>
    <t>8b</t>
  </si>
  <si>
    <t>The number of positions included in calculation of short delta exposure (item 8a)</t>
  </si>
  <si>
    <r>
      <t xml:space="preserve">Sum of </t>
    </r>
    <r>
      <rPr>
        <b/>
        <sz val="11"/>
        <color theme="1"/>
        <rFont val="Calibri"/>
        <family val="2"/>
        <scheme val="minor"/>
      </rPr>
      <t>ShortDeltaCount</t>
    </r>
  </si>
  <si>
    <t>9</t>
  </si>
  <si>
    <t>Aggregate equity for all PM customers*</t>
  </si>
  <si>
    <t>The total account equity across all portfolio margin customers represented in item 1 referenced above.</t>
  </si>
  <si>
    <r>
      <t xml:space="preserve">Sum of </t>
    </r>
    <r>
      <rPr>
        <b/>
        <sz val="11"/>
        <color theme="1"/>
        <rFont val="Calibri"/>
        <family val="2"/>
        <scheme val="minor"/>
      </rPr>
      <t>Equity</t>
    </r>
  </si>
  <si>
    <t>9a</t>
  </si>
  <si>
    <t>Aggregate value of the available margin excess (aka “cash available”) in each PM account.
The available margin excess in each account is the lower of the excess margin according to the calculations required by 4210 or the house margin excess as described in the member's PM application.</t>
  </si>
  <si>
    <r>
      <t xml:space="preserve">Sum of </t>
    </r>
    <r>
      <rPr>
        <b/>
        <sz val="11"/>
        <color theme="1"/>
        <rFont val="Calibri"/>
        <family val="2"/>
        <scheme val="minor"/>
      </rPr>
      <t>MarginExcessDeficit</t>
    </r>
    <r>
      <rPr>
        <sz val="11"/>
        <color theme="1"/>
        <rFont val="Calibri"/>
        <family val="2"/>
        <scheme val="minor"/>
      </rPr>
      <t xml:space="preserve"> where </t>
    </r>
    <r>
      <rPr>
        <b/>
        <sz val="11"/>
        <color theme="1"/>
        <rFont val="Calibri"/>
        <family val="2"/>
        <scheme val="minor"/>
      </rPr>
      <t>MarginExcessDeficit</t>
    </r>
    <r>
      <rPr>
        <sz val="11"/>
        <color theme="1"/>
        <rFont val="Calibri"/>
        <family val="2"/>
        <scheme val="minor"/>
      </rPr>
      <t xml:space="preserve"> &gt; 0</t>
    </r>
  </si>
  <si>
    <t>9b</t>
  </si>
  <si>
    <t>Margin Deficiency</t>
  </si>
  <si>
    <t>Aggregate value of the margin deficiencies in PM accounts.
The margin deficiency reported must be the higher of the margin deficiency according to the calculations required by 4210 or the house margin deficiency as described in the member's PM application.</t>
  </si>
  <si>
    <r>
      <t xml:space="preserve">Sum of </t>
    </r>
    <r>
      <rPr>
        <b/>
        <sz val="11"/>
        <color theme="1"/>
        <rFont val="Calibri"/>
        <family val="2"/>
        <scheme val="minor"/>
      </rPr>
      <t>MarginExcessDeficit</t>
    </r>
    <r>
      <rPr>
        <sz val="11"/>
        <color theme="1"/>
        <rFont val="Calibri"/>
        <family val="2"/>
        <scheme val="minor"/>
      </rPr>
      <t xml:space="preserve"> where </t>
    </r>
    <r>
      <rPr>
        <b/>
        <sz val="11"/>
        <color theme="1"/>
        <rFont val="Calibri"/>
        <family val="2"/>
        <scheme val="minor"/>
      </rPr>
      <t>MarginExcessDeficit</t>
    </r>
    <r>
      <rPr>
        <sz val="11"/>
        <color theme="1"/>
        <rFont val="Calibri"/>
        <family val="2"/>
        <scheme val="minor"/>
      </rPr>
      <t xml:space="preserve"> &lt; 0</t>
    </r>
  </si>
  <si>
    <t>9c</t>
  </si>
  <si>
    <t>Aggregate value of the change (sensitivity) in value of underlying security, reference instrument, or index for an absolute 1 point (1%) shift in volatility.</t>
  </si>
  <si>
    <r>
      <t xml:space="preserve">Sum of </t>
    </r>
    <r>
      <rPr>
        <b/>
        <sz val="11"/>
        <color theme="1"/>
        <rFont val="Calibri"/>
        <family val="2"/>
        <scheme val="minor"/>
      </rPr>
      <t>Vega</t>
    </r>
  </si>
  <si>
    <t>10</t>
  </si>
  <si>
    <t>Aged outstanding margin calls to portfolio margin customers T+4 and beyond*</t>
  </si>
  <si>
    <t>The aggregate dollar amount of outstanding margin calls across all portfolio margin customers as represented in line item 1 referenced above that are aged past T+3. This number is "as of" the close of business for the reporting period.</t>
  </si>
  <si>
    <r>
      <t xml:space="preserve">Sum of </t>
    </r>
    <r>
      <rPr>
        <b/>
        <sz val="11"/>
        <color theme="1"/>
        <rFont val="Calibri"/>
        <family val="2"/>
        <scheme val="minor"/>
      </rPr>
      <t>MarginDeficiencyAged</t>
    </r>
  </si>
  <si>
    <t>10a</t>
  </si>
  <si>
    <t>Number of customers represented in line item 10*</t>
  </si>
  <si>
    <t>The number of customers with aged margin calls aged past T+3 as represented in line item 10 referenced above.</t>
  </si>
  <si>
    <r>
      <t xml:space="preserve">Count of the unique </t>
    </r>
    <r>
      <rPr>
        <b/>
        <sz val="11"/>
        <color theme="1"/>
        <rFont val="Calibri"/>
        <family val="2"/>
        <scheme val="minor"/>
      </rPr>
      <t xml:space="preserve">accountNumber </t>
    </r>
    <r>
      <rPr>
        <sz val="11"/>
        <color theme="1"/>
        <rFont val="Calibri"/>
        <family val="2"/>
        <scheme val="minor"/>
      </rPr>
      <t xml:space="preserve">where </t>
    </r>
    <r>
      <rPr>
        <b/>
        <sz val="11"/>
        <color theme="1"/>
        <rFont val="Calibri"/>
        <family val="2"/>
        <scheme val="minor"/>
      </rPr>
      <t xml:space="preserve">MarginDeficiencyAged </t>
    </r>
    <r>
      <rPr>
        <sz val="11"/>
        <color theme="1"/>
        <rFont val="Calibri"/>
        <family val="2"/>
        <scheme val="minor"/>
      </rPr>
      <t>&gt; 0</t>
    </r>
  </si>
  <si>
    <t>11</t>
  </si>
  <si>
    <t>Amount of liquidations initiated by the member organization*</t>
  </si>
  <si>
    <t>The aggregate dollar amount of liquidations initiated by the member organization across all portfolio margin customers represented in line item 1 referenced above. This is a cumulative number for the reporting period.</t>
  </si>
  <si>
    <r>
      <t xml:space="preserve">Sum of </t>
    </r>
    <r>
      <rPr>
        <b/>
        <sz val="11"/>
        <color theme="1"/>
        <rFont val="Calibri"/>
        <family val="2"/>
        <scheme val="minor"/>
      </rPr>
      <t>Liquidation</t>
    </r>
  </si>
  <si>
    <t>11a</t>
  </si>
  <si>
    <t>Number of customers represented in line item 11*</t>
  </si>
  <si>
    <t>The number of customers that have been liquidated by the member organization</t>
  </si>
  <si>
    <r>
      <t xml:space="preserve">Count of the unique </t>
    </r>
    <r>
      <rPr>
        <b/>
        <sz val="11"/>
        <color theme="1"/>
        <rFont val="Calibri"/>
        <family val="2"/>
        <scheme val="minor"/>
      </rPr>
      <t xml:space="preserve">accountNumber </t>
    </r>
    <r>
      <rPr>
        <sz val="11"/>
        <color theme="1"/>
        <rFont val="Calibri"/>
        <family val="2"/>
        <scheme val="minor"/>
      </rPr>
      <t xml:space="preserve">where </t>
    </r>
    <r>
      <rPr>
        <b/>
        <sz val="11"/>
        <color theme="1"/>
        <rFont val="Calibri"/>
        <family val="2"/>
        <scheme val="minor"/>
      </rPr>
      <t xml:space="preserve">Liquidation </t>
    </r>
    <r>
      <rPr>
        <sz val="11"/>
        <color theme="1"/>
        <rFont val="Calibri"/>
        <family val="2"/>
        <scheme val="minor"/>
      </rPr>
      <t>&gt; 0</t>
    </r>
  </si>
  <si>
    <t>12</t>
  </si>
  <si>
    <t>Amount of capital charge on outstanding margin calls*</t>
  </si>
  <si>
    <t>The aggregate dollar amount of deductions to net capital across all portfolio margin customers represented in line item 1 referenced above. This number is "as of" the close of business for the reporting period.</t>
  </si>
  <si>
    <r>
      <t xml:space="preserve">Sum of </t>
    </r>
    <r>
      <rPr>
        <b/>
        <sz val="11"/>
        <color theme="1"/>
        <rFont val="Calibri"/>
        <family val="2"/>
        <scheme val="minor"/>
      </rPr>
      <t>CapitalCharge</t>
    </r>
  </si>
  <si>
    <t>12a</t>
  </si>
  <si>
    <t>Number of customers represented in line item 12*</t>
  </si>
  <si>
    <t>The number of customers for which the broker-dealer took net capital deductions due to outstanding margin calls.</t>
  </si>
  <si>
    <r>
      <t xml:space="preserve">Count of the unique </t>
    </r>
    <r>
      <rPr>
        <b/>
        <sz val="11"/>
        <color theme="1"/>
        <rFont val="Calibri"/>
        <family val="2"/>
        <scheme val="minor"/>
      </rPr>
      <t xml:space="preserve">accountNumber </t>
    </r>
    <r>
      <rPr>
        <sz val="11"/>
        <color theme="1"/>
        <rFont val="Calibri"/>
        <family val="2"/>
        <scheme val="minor"/>
      </rPr>
      <t xml:space="preserve">where </t>
    </r>
    <r>
      <rPr>
        <b/>
        <sz val="11"/>
        <color theme="1"/>
        <rFont val="Calibri"/>
        <family val="2"/>
        <scheme val="minor"/>
      </rPr>
      <t xml:space="preserve">CapitalCharge </t>
    </r>
    <r>
      <rPr>
        <sz val="11"/>
        <color theme="1"/>
        <rFont val="Calibri"/>
        <family val="2"/>
        <scheme val="minor"/>
      </rPr>
      <t>&gt; 0</t>
    </r>
  </si>
  <si>
    <t>13</t>
  </si>
  <si>
    <t>Amount of unsecured debits*</t>
  </si>
  <si>
    <t>The aggregate dollar amount of outstanding unsecured debits incurred in a portfolio margin account represented in line item 1. This number should include all unsecured debits that were moved to a different account.</t>
  </si>
  <si>
    <r>
      <t xml:space="preserve">Sum of </t>
    </r>
    <r>
      <rPr>
        <b/>
        <sz val="11"/>
        <color theme="1"/>
        <rFont val="Calibri"/>
        <family val="2"/>
        <scheme val="minor"/>
      </rPr>
      <t>UnsecuredDebit</t>
    </r>
  </si>
  <si>
    <t>13a</t>
  </si>
  <si>
    <t>Number of customers represented in line Item 13*</t>
  </si>
  <si>
    <t>The number of customers with unsecured debits.</t>
  </si>
  <si>
    <r>
      <t xml:space="preserve">Count of the unique </t>
    </r>
    <r>
      <rPr>
        <b/>
        <sz val="11"/>
        <color theme="1"/>
        <rFont val="Calibri"/>
        <family val="2"/>
        <scheme val="minor"/>
      </rPr>
      <t xml:space="preserve">accountNumber </t>
    </r>
    <r>
      <rPr>
        <sz val="11"/>
        <color theme="1"/>
        <rFont val="Calibri"/>
        <family val="2"/>
        <scheme val="minor"/>
      </rPr>
      <t xml:space="preserve">where </t>
    </r>
    <r>
      <rPr>
        <b/>
        <sz val="11"/>
        <color theme="1"/>
        <rFont val="Calibri"/>
        <family val="2"/>
        <scheme val="minor"/>
      </rPr>
      <t xml:space="preserve">UnsecuredDebit </t>
    </r>
    <r>
      <rPr>
        <sz val="11"/>
        <color theme="1"/>
        <rFont val="Calibri"/>
        <family val="2"/>
        <scheme val="minor"/>
      </rPr>
      <t>&gt; 0</t>
    </r>
  </si>
  <si>
    <t>14</t>
  </si>
  <si>
    <t>OTC derivative exposure (report the mark to market loss in individual contracts in a customer's portfolio margin account without taking into account offsetting positions or equity in the account)*</t>
  </si>
  <si>
    <t>The aggregate mark to market loss across all portfolio margin customers as represented in line item 1. This number is "as of" the close of business for the reporting period.</t>
  </si>
  <si>
    <r>
      <t xml:space="preserve">Sum of </t>
    </r>
    <r>
      <rPr>
        <b/>
        <sz val="11"/>
        <color theme="1"/>
        <rFont val="Calibri"/>
        <family val="2"/>
        <scheme val="minor"/>
      </rPr>
      <t>OTCExposure</t>
    </r>
    <r>
      <rPr>
        <sz val="11"/>
        <color theme="1"/>
        <rFont val="Calibri"/>
        <family val="2"/>
        <scheme val="minor"/>
      </rPr>
      <t xml:space="preserve"> where OTCExposure &gt; 0</t>
    </r>
  </si>
  <si>
    <t>14a</t>
  </si>
  <si>
    <t>Number of customers represented in line item 14*</t>
  </si>
  <si>
    <t>The number of customers with OTC derivative contracts that have a mark to market loss.</t>
  </si>
  <si>
    <t>[Deprecate] - Set to null</t>
  </si>
  <si>
    <t>15</t>
  </si>
  <si>
    <t>Dollar amount of deficit equity resulting from OTC derivative exposure reported in line item 14*</t>
  </si>
  <si>
    <t>The aggregate dollar amount of deficit equity across all portfolio margin customers represented in line item 1. This number is "as of" the close of business for the reporting period.</t>
  </si>
  <si>
    <r>
      <t xml:space="preserve">Sum of </t>
    </r>
    <r>
      <rPr>
        <b/>
        <sz val="11"/>
        <color theme="1"/>
        <rFont val="Calibri"/>
        <family val="2"/>
        <scheme val="minor"/>
      </rPr>
      <t>OTCExposure</t>
    </r>
    <r>
      <rPr>
        <sz val="11"/>
        <color theme="1"/>
        <rFont val="Calibri"/>
        <family val="2"/>
        <scheme val="minor"/>
      </rPr>
      <t xml:space="preserve"> where OTCExposure &lt; 0</t>
    </r>
  </si>
  <si>
    <t>15a</t>
  </si>
  <si>
    <t>Number of customers represented in line item 15*</t>
  </si>
  <si>
    <t>The number of customers with OTC deficits</t>
  </si>
  <si>
    <r>
      <t xml:space="preserve">Count of the unique </t>
    </r>
    <r>
      <rPr>
        <b/>
        <sz val="11"/>
        <color theme="1"/>
        <rFont val="Calibri"/>
        <family val="2"/>
        <scheme val="minor"/>
      </rPr>
      <t xml:space="preserve">accountNumber </t>
    </r>
    <r>
      <rPr>
        <sz val="11"/>
        <color theme="1"/>
        <rFont val="Calibri"/>
        <family val="2"/>
        <scheme val="minor"/>
      </rPr>
      <t xml:space="preserve">where </t>
    </r>
    <r>
      <rPr>
        <b/>
        <sz val="11"/>
        <color theme="1"/>
        <rFont val="Calibri"/>
        <family val="2"/>
        <scheme val="minor"/>
      </rPr>
      <t xml:space="preserve">OTCDeficit </t>
    </r>
    <r>
      <rPr>
        <sz val="11"/>
        <color theme="1"/>
        <rFont val="Calibri"/>
        <family val="2"/>
        <scheme val="minor"/>
      </rPr>
      <t>&lt;&gt; 0</t>
    </r>
  </si>
  <si>
    <t>16</t>
  </si>
  <si>
    <t>Net Capital*</t>
  </si>
  <si>
    <t>The member firm's net capital as reported on its last FOCUS report or based on the firm's last net capital computation.</t>
  </si>
  <si>
    <t>Not Applicable
Should be compared to Focus report but firms have a option to use either Focus amount or the their daily estimate</t>
  </si>
  <si>
    <t>17</t>
  </si>
  <si>
    <t>Excess Net Capital*</t>
  </si>
  <si>
    <t>The member firm's excess net capital as reported on its last FOCUS report or based on the firm's last net capital computation.</t>
  </si>
  <si>
    <t>18</t>
  </si>
  <si>
    <t>Comment</t>
  </si>
  <si>
    <t>Notes:</t>
  </si>
  <si>
    <r>
      <t xml:space="preserve">The </t>
    </r>
    <r>
      <rPr>
        <b/>
        <sz val="11"/>
        <rFont val="Calibri"/>
        <family val="2"/>
        <scheme val="minor"/>
      </rPr>
      <t>Item #</t>
    </r>
    <r>
      <rPr>
        <sz val="11"/>
        <rFont val="Calibri"/>
        <family val="2"/>
        <scheme val="minor"/>
      </rPr>
      <t xml:space="preserve"> matches the line number shown the PM Data Form that the firm completes each week. See the tab "</t>
    </r>
    <r>
      <rPr>
        <b/>
        <sz val="11"/>
        <rFont val="Calibri"/>
        <family val="2"/>
        <scheme val="minor"/>
      </rPr>
      <t>PM Data Form</t>
    </r>
    <r>
      <rPr>
        <sz val="11"/>
        <rFont val="Calibri"/>
        <family val="2"/>
        <scheme val="minor"/>
      </rPr>
      <t>" for example of the form.</t>
    </r>
  </si>
  <si>
    <t>ABC100</t>
  </si>
  <si>
    <t>No</t>
  </si>
  <si>
    <t>ABC101</t>
  </si>
  <si>
    <t>ABC102</t>
  </si>
  <si>
    <t>ABC103</t>
  </si>
  <si>
    <t>A00000</t>
  </si>
  <si>
    <t>Yes</t>
  </si>
  <si>
    <t>X10000</t>
  </si>
  <si>
    <t>98765</t>
  </si>
  <si>
    <t>X10001</t>
  </si>
  <si>
    <t>ABC Brokers Ltd.</t>
  </si>
  <si>
    <t>X10002</t>
  </si>
  <si>
    <t>X10003</t>
  </si>
  <si>
    <t>Subaccount</t>
  </si>
  <si>
    <t>A10000</t>
  </si>
  <si>
    <t>A10028</t>
  </si>
  <si>
    <t>A10002</t>
  </si>
  <si>
    <t>A10043</t>
  </si>
  <si>
    <t>A10004</t>
  </si>
  <si>
    <t>A10055</t>
  </si>
  <si>
    <t>A10006</t>
  </si>
  <si>
    <t>A10007</t>
  </si>
  <si>
    <t>A10008</t>
  </si>
  <si>
    <t>A10059</t>
  </si>
  <si>
    <t>A10010</t>
  </si>
  <si>
    <t>A10011</t>
  </si>
  <si>
    <t>A10012</t>
  </si>
  <si>
    <t>A10013</t>
  </si>
  <si>
    <t>A10014</t>
  </si>
  <si>
    <t>A10065</t>
  </si>
  <si>
    <t>A10016</t>
  </si>
  <si>
    <t>A10017</t>
  </si>
  <si>
    <t>A10018</t>
  </si>
  <si>
    <t>A10069</t>
  </si>
  <si>
    <t>A10720</t>
  </si>
  <si>
    <t>A10321</t>
  </si>
  <si>
    <t>A10022</t>
  </si>
  <si>
    <t>A10023</t>
  </si>
  <si>
    <t>A10024</t>
  </si>
  <si>
    <t>A10025</t>
  </si>
  <si>
    <t>A10826</t>
  </si>
  <si>
    <t>A10027</t>
  </si>
  <si>
    <t>ABC200</t>
  </si>
  <si>
    <t>ABC201</t>
  </si>
  <si>
    <t>ABC202</t>
  </si>
  <si>
    <t>ABC250</t>
  </si>
  <si>
    <t>ABC251</t>
  </si>
  <si>
    <t>ABC252</t>
  </si>
  <si>
    <t>ABC300</t>
  </si>
  <si>
    <t>ABC301</t>
  </si>
  <si>
    <t>ABC302</t>
  </si>
  <si>
    <t>ABC303</t>
  </si>
  <si>
    <t>ABC900</t>
  </si>
  <si>
    <t>ABC901</t>
  </si>
  <si>
    <r>
      <t xml:space="preserve">Table: Rollup Data </t>
    </r>
    <r>
      <rPr>
        <sz val="11"/>
        <color theme="1"/>
        <rFont val="Calibri"/>
        <family val="2"/>
        <scheme val="minor"/>
      </rPr>
      <t>- Structure to link a Portfolio Margin Account to sub-accounts</t>
    </r>
  </si>
  <si>
    <t>Column Name</t>
  </si>
  <si>
    <t>Account number of the account holding the position and balances used in the margin calculation. This is typically the account number is the firm's bookkeeping system. i.e. Stock Record</t>
  </si>
  <si>
    <t>Version</t>
  </si>
  <si>
    <t>AccountName</t>
  </si>
  <si>
    <t>Name of the account owner</t>
  </si>
  <si>
    <t>All items highlighted in Green are changes for the most recent version.</t>
  </si>
  <si>
    <t>Ace Partners LLC</t>
  </si>
  <si>
    <t>Ace Investements LLC</t>
  </si>
  <si>
    <t>Star Trading LLC</t>
  </si>
  <si>
    <t>Delta Hedging LLC</t>
  </si>
  <si>
    <t>DCH Investments Ltd.</t>
  </si>
  <si>
    <t>John Smith</t>
  </si>
  <si>
    <t>Michael Jones</t>
  </si>
  <si>
    <t>Jane Miller</t>
  </si>
  <si>
    <t>Mary Penny</t>
  </si>
  <si>
    <t>Added column for AccountName and removed references to "new" columns as all reporting is now required in the expanded format as of March 2024.</t>
  </si>
  <si>
    <t>ReqRatio</t>
  </si>
  <si>
    <t>MaxLeverageRatio</t>
  </si>
  <si>
    <t>Debit Ratio</t>
  </si>
  <si>
    <t>Position Count</t>
  </si>
  <si>
    <t>DeltaRatio</t>
  </si>
  <si>
    <t>MarginDeficitRatio</t>
  </si>
  <si>
    <t>VegaRatio</t>
  </si>
  <si>
    <t xml:space="preserve">GrossExposure </t>
  </si>
  <si>
    <t>NetExposure</t>
  </si>
  <si>
    <t>Computed - HouseReq/(PMReq + StrategyReq)</t>
  </si>
  <si>
    <t>Computed - LongDelta + ShortDelta</t>
  </si>
  <si>
    <t>Computed - LongDelta – ShortDelta</t>
  </si>
  <si>
    <t>Computed - (LongDelta + ShortDelta) / max(HouseReq, PMReq + StrategyReq)</t>
  </si>
  <si>
    <t>Computed - If (LongMarketValue = 0, 0, DebitBalance / LongMarketValue)</t>
  </si>
  <si>
    <t>Computed - LongDeltaCount + ShortDeltaCount</t>
  </si>
  <si>
    <t>Computed - If (LongDelta + ShortDelta=0,1, (LongDelta + ShortDelta) / (LongMarketValue + ShortMarketValue)</t>
  </si>
  <si>
    <t>Computed - If Vega=0, 0, If (AND( Vega&gt;0, Equity &gt; 0) Vega / Equity, 9999))</t>
  </si>
  <si>
    <t>Computed - ABS (If (Equity = 0, 0, Min (MarginExcessDeficit / Equity, 0)))</t>
  </si>
  <si>
    <r>
      <t xml:space="preserve">A fields in </t>
    </r>
    <r>
      <rPr>
        <sz val="11"/>
        <color rgb="FFFF0000"/>
        <rFont val="Calibri"/>
        <family val="2"/>
        <scheme val="minor"/>
      </rPr>
      <t>red</t>
    </r>
    <r>
      <rPr>
        <sz val="11"/>
        <rFont val="Calibri"/>
        <family val="2"/>
        <scheme val="minor"/>
      </rPr>
      <t xml:space="preserve"> are calculated fields on the spreadsheet and should not be entered directly</t>
    </r>
  </si>
  <si>
    <t>Added 9 calculated columns to the right of the columns that the firm completes. These columns are not required to be submitted to exam staff.</t>
  </si>
  <si>
    <t>Portfolio Margin Examination Data v1.5 (August 5,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</si>
</sst>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sz val="11"/>
      <name val="Calibri"/>
      <family val="2"/>
      <scheme val="minor"/>
    </font>
    <font>
      <sz val="14"/>
      <color theme="1"/>
      <name val="Calibri"/>
      <family val="2"/>
      <scheme val="minor"/>
    </font>
    <font>
      <b/>
      <sz val="14"/>
      <color theme="1"/>
      <name val="Calibri"/>
      <family val="2"/>
      <scheme val="minor"/>
    </font>
    <font>
      <sz val="16"/>
      <color rgb="FF2F5496"/>
      <name val="Calibri Light"/>
      <family val="2"/>
    </font>
    <font>
      <sz val="11"/>
      <color theme="1"/>
      <name val="Symbol"/>
      <family val="1"/>
      <charset val="2"/>
    </font>
    <font>
      <sz val="7"/>
      <color theme="1"/>
      <name val="Times New Roman"/>
      <family val="1"/>
    </font>
    <font>
      <sz val="13"/>
      <color rgb="FF2F5496"/>
      <name val="Calibri Light"/>
      <family val="2"/>
    </font>
    <font>
      <sz val="11"/>
      <color rgb="FFFF0000"/>
      <name val="Calibri"/>
      <family val="2"/>
      <scheme val="minor"/>
    </font>
    <font>
      <sz val="9"/>
      <name val="Arial"/>
      <family val="2"/>
    </font>
    <font>
      <b/>
      <sz val="11"/>
      <color rgb="FFFF0000"/>
      <name val="Calibri"/>
      <family val="2"/>
    </font>
    <font>
      <b/>
      <sz val="11"/>
      <color rgb="FFFF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2"/>
        <bgColor indexed="64"/>
      </patternFill>
    </fill>
  </fills>
  <borders count="2">
    <border>
      <left/>
      <right/>
      <top/>
      <bottom/>
      <diagonal/>
    </border>
    <border>
      <left style="thin">
        <color rgb="FFEBEBEB"/>
      </left>
      <right style="thin">
        <color rgb="FFEBEBEB"/>
      </right>
      <top style="thin">
        <color rgb="FFEBEBEB"/>
      </top>
      <bottom style="thin">
        <color rgb="FFEBEBEB"/>
      </bottom>
      <diagonal/>
    </border>
  </borders>
  <cellStyleXfs count="1">
    <xf numFmtId="0" fontId="0" fillId="0" borderId="0"/>
  </cellStyleXfs>
  <cellXfs count="57">
    <xf numFmtId="0" fontId="0" fillId="0" borderId="0" xfId="0"/>
    <xf numFmtId="3" fontId="0" fillId="0" borderId="0" xfId="0" applyNumberFormat="1"/>
    <xf numFmtId="0" fontId="1" fillId="0" borderId="0" xfId="0" applyFont="1"/>
    <xf numFmtId="0" fontId="0" fillId="0" borderId="0" xfId="0" applyAlignment="1">
      <alignment vertical="top" wrapText="1"/>
    </xf>
    <xf numFmtId="0" fontId="4" fillId="0" borderId="0" xfId="0" applyFont="1" applyAlignment="1">
      <alignment vertical="top" wrapText="1"/>
    </xf>
    <xf numFmtId="0" fontId="0" fillId="0" borderId="0" xfId="0" applyAlignment="1">
      <alignment vertical="top"/>
    </xf>
    <xf numFmtId="0" fontId="0" fillId="0" borderId="0" xfId="0" quotePrefix="1"/>
    <xf numFmtId="0" fontId="0" fillId="3" borderId="0" xfId="0" applyFill="1"/>
    <xf numFmtId="0" fontId="3" fillId="3" borderId="0" xfId="0" applyFont="1" applyFill="1" applyAlignment="1">
      <alignment vertical="top" wrapText="1"/>
    </xf>
    <xf numFmtId="0" fontId="1" fillId="3" borderId="0" xfId="0" applyFont="1" applyFill="1" applyAlignment="1">
      <alignment vertical="top" wrapText="1"/>
    </xf>
    <xf numFmtId="0" fontId="1" fillId="3" borderId="0" xfId="0" applyFont="1" applyFill="1" applyAlignment="1">
      <alignment vertical="top"/>
    </xf>
    <xf numFmtId="0" fontId="5" fillId="0" borderId="0" xfId="0" applyFont="1"/>
    <xf numFmtId="0" fontId="6" fillId="0" borderId="0" xfId="0" applyFont="1" applyAlignment="1">
      <alignment horizontal="center"/>
    </xf>
    <xf numFmtId="0" fontId="0" fillId="0" borderId="0" xfId="0" applyAlignment="1">
      <alignment vertical="center" wrapText="1"/>
    </xf>
    <xf numFmtId="0" fontId="8" fillId="0" borderId="0" xfId="0" applyFont="1" applyAlignment="1">
      <alignment horizontal="left" vertical="center" wrapText="1"/>
    </xf>
    <xf numFmtId="0" fontId="10" fillId="0" borderId="0" xfId="0" applyFont="1" applyAlignment="1">
      <alignment vertical="center" wrapText="1"/>
    </xf>
    <xf numFmtId="0" fontId="0" fillId="0" borderId="0" xfId="0" applyFont="1" applyAlignment="1">
      <alignment horizontal="left" vertical="center" wrapText="1"/>
    </xf>
    <xf numFmtId="0" fontId="0" fillId="0" borderId="0" xfId="0" applyFont="1"/>
    <xf numFmtId="0" fontId="0" fillId="0" borderId="0" xfId="0" quotePrefix="1" applyFill="1"/>
    <xf numFmtId="0" fontId="3" fillId="0" borderId="0" xfId="0" applyFont="1" applyFill="1"/>
    <xf numFmtId="0" fontId="4" fillId="0" borderId="0" xfId="0" applyFont="1" applyFill="1"/>
    <xf numFmtId="0" fontId="0" fillId="0" borderId="0" xfId="0" applyFill="1"/>
    <xf numFmtId="0" fontId="3" fillId="0" borderId="0" xfId="0" applyFont="1" applyFill="1" applyAlignment="1">
      <alignment vertical="top"/>
    </xf>
    <xf numFmtId="0" fontId="4" fillId="0" borderId="0" xfId="0" applyFont="1" applyFill="1" applyAlignment="1">
      <alignment vertical="top"/>
    </xf>
    <xf numFmtId="0" fontId="4" fillId="0" borderId="0" xfId="0" applyFont="1" applyFill="1" applyAlignment="1">
      <alignment vertical="top" wrapText="1"/>
    </xf>
    <xf numFmtId="0" fontId="0" fillId="0" borderId="0" xfId="0" applyFill="1" applyAlignment="1">
      <alignment vertical="top"/>
    </xf>
    <xf numFmtId="0" fontId="1" fillId="0" borderId="0" xfId="0" applyFont="1" applyFill="1"/>
    <xf numFmtId="0" fontId="1" fillId="2" borderId="0" xfId="0" applyFont="1" applyFill="1"/>
    <xf numFmtId="0" fontId="0" fillId="2" borderId="0" xfId="0" applyFill="1"/>
    <xf numFmtId="3" fontId="0" fillId="0" borderId="0" xfId="0" applyNumberFormat="1" applyFill="1"/>
    <xf numFmtId="0" fontId="1" fillId="4" borderId="0" xfId="0" applyFont="1" applyFill="1"/>
    <xf numFmtId="0" fontId="3" fillId="4" borderId="0" xfId="0" applyFont="1" applyFill="1"/>
    <xf numFmtId="0" fontId="3" fillId="4" borderId="0" xfId="0" applyFont="1" applyFill="1" applyAlignment="1">
      <alignment vertical="top"/>
    </xf>
    <xf numFmtId="0" fontId="4" fillId="0" borderId="0" xfId="0" quotePrefix="1" applyFont="1" applyFill="1" applyAlignment="1">
      <alignment vertical="top" wrapText="1"/>
    </xf>
    <xf numFmtId="0" fontId="0" fillId="0" borderId="0" xfId="0" applyFill="1" applyAlignment="1">
      <alignment vertical="top" wrapText="1"/>
    </xf>
    <xf numFmtId="0" fontId="0" fillId="2" borderId="0" xfId="0" applyFill="1" applyAlignment="1">
      <alignment vertical="top"/>
    </xf>
    <xf numFmtId="0" fontId="0" fillId="2" borderId="0" xfId="0" applyFont="1" applyFill="1" applyAlignment="1">
      <alignment horizontal="left" vertical="top" wrapText="1"/>
    </xf>
    <xf numFmtId="0" fontId="0" fillId="0" borderId="0" xfId="0" quotePrefix="1" applyAlignment="1">
      <alignment vertical="top"/>
    </xf>
    <xf numFmtId="0" fontId="0" fillId="2" borderId="0" xfId="0" quotePrefix="1" applyFill="1" applyAlignment="1">
      <alignment vertical="top"/>
    </xf>
    <xf numFmtId="0" fontId="0" fillId="0" borderId="0" xfId="0" quotePrefix="1" applyFill="1" applyAlignment="1">
      <alignment vertical="top"/>
    </xf>
    <xf numFmtId="0" fontId="7" fillId="0" borderId="0" xfId="0" applyFont="1" applyAlignment="1">
      <alignment horizontal="center" vertical="center" wrapText="1"/>
    </xf>
    <xf numFmtId="0" fontId="1" fillId="0" borderId="0" xfId="0" applyFont="1" applyAlignment="1">
      <alignment horizontal="left" vertical="top" wrapText="1"/>
    </xf>
    <xf numFmtId="0" fontId="6" fillId="0" borderId="0" xfId="0" applyFont="1" applyAlignment="1">
      <alignment horizontal="center"/>
    </xf>
    <xf numFmtId="0" fontId="3" fillId="0" borderId="0" xfId="0" applyFont="1" applyAlignment="1">
      <alignment horizontal="left" vertical="top" wrapText="1"/>
    </xf>
    <xf numFmtId="0" fontId="4" fillId="0" borderId="0" xfId="0" applyFont="1" applyAlignment="1">
      <alignment horizontal="left" vertical="top" wrapText="1"/>
    </xf>
    <xf numFmtId="164" fontId="12" fillId="0" borderId="1" xfId="0" applyNumberFormat="1" applyFont="1" applyBorder="1" applyAlignment="1">
      <alignment horizontal="right"/>
    </xf>
    <xf numFmtId="164" fontId="12" fillId="0" borderId="0" xfId="0" applyNumberFormat="1" applyFont="1" applyBorder="1" applyAlignment="1">
      <alignment horizontal="right"/>
    </xf>
    <xf numFmtId="0" fontId="1" fillId="0" borderId="0" xfId="0" applyFont="1" applyFill="1" applyBorder="1"/>
    <xf numFmtId="164" fontId="13" fillId="2" borderId="0" xfId="0" applyNumberFormat="1" applyFont="1" applyFill="1" applyBorder="1"/>
    <xf numFmtId="0" fontId="14" fillId="2" borderId="0" xfId="0" applyFont="1" applyFill="1" applyBorder="1"/>
    <xf numFmtId="164" fontId="13" fillId="2" borderId="0" xfId="0" applyNumberFormat="1" applyFont="1" applyFill="1"/>
    <xf numFmtId="0" fontId="14" fillId="2" borderId="0" xfId="0" applyFont="1" applyFill="1"/>
    <xf numFmtId="0" fontId="14" fillId="4" borderId="0" xfId="0" applyFont="1" applyFill="1"/>
    <xf numFmtId="164" fontId="12" fillId="2" borderId="1" xfId="0" applyNumberFormat="1" applyFont="1" applyFill="1" applyBorder="1" applyAlignment="1">
      <alignment horizontal="right"/>
    </xf>
    <xf numFmtId="164" fontId="12" fillId="2" borderId="0" xfId="0" applyNumberFormat="1" applyFont="1" applyFill="1" applyBorder="1" applyAlignment="1">
      <alignment horizontal="right"/>
    </xf>
    <xf numFmtId="0" fontId="0" fillId="2" borderId="0" xfId="0" applyFont="1" applyFill="1" applyAlignment="1">
      <alignment horizontal="left" wrapText="1"/>
    </xf>
    <xf numFmtId="0" fontId="0" fillId="2" borderId="0" xfId="0" applyFill="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2369B-1C94-43B9-AB3C-EA1A49A41035}">
  <dimension ref="A1:B19"/>
  <sheetViews>
    <sheetView tabSelected="1" workbookViewId="0">
      <selection sqref="A1:B1"/>
    </sheetView>
  </sheetViews>
  <sheetFormatPr defaultRowHeight="15" x14ac:dyDescent="0.25"/>
  <cols>
    <col min="2" max="2" width="109.7109375" customWidth="1"/>
  </cols>
  <sheetData>
    <row r="1" spans="1:2" ht="21" x14ac:dyDescent="0.25">
      <c r="A1" s="40" t="s">
        <v>331</v>
      </c>
      <c r="B1" s="40"/>
    </row>
    <row r="2" spans="1:2" ht="17.25" x14ac:dyDescent="0.25">
      <c r="A2" t="s">
        <v>297</v>
      </c>
      <c r="B2" s="15" t="s">
        <v>0</v>
      </c>
    </row>
    <row r="3" spans="1:2" x14ac:dyDescent="0.25">
      <c r="B3" s="13"/>
    </row>
    <row r="4" spans="1:2" ht="30" x14ac:dyDescent="0.25">
      <c r="A4" s="5">
        <v>1</v>
      </c>
      <c r="B4" s="13" t="s">
        <v>1</v>
      </c>
    </row>
    <row r="5" spans="1:2" x14ac:dyDescent="0.25">
      <c r="A5" s="5">
        <v>1</v>
      </c>
      <c r="B5" s="14" t="s">
        <v>2</v>
      </c>
    </row>
    <row r="6" spans="1:2" x14ac:dyDescent="0.25">
      <c r="A6" s="5">
        <v>1</v>
      </c>
      <c r="B6" s="14" t="s">
        <v>3</v>
      </c>
    </row>
    <row r="7" spans="1:2" x14ac:dyDescent="0.25">
      <c r="A7" s="5">
        <v>1</v>
      </c>
      <c r="B7" s="14" t="s">
        <v>4</v>
      </c>
    </row>
    <row r="8" spans="1:2" ht="45" x14ac:dyDescent="0.25">
      <c r="A8" s="5">
        <v>1</v>
      </c>
      <c r="B8" s="14" t="s">
        <v>5</v>
      </c>
    </row>
    <row r="9" spans="1:2" ht="30" x14ac:dyDescent="0.25">
      <c r="A9" s="5">
        <v>1</v>
      </c>
      <c r="B9" s="14" t="s">
        <v>6</v>
      </c>
    </row>
    <row r="10" spans="1:2" ht="30" x14ac:dyDescent="0.25">
      <c r="A10" s="5">
        <v>1</v>
      </c>
      <c r="B10" s="14" t="s">
        <v>7</v>
      </c>
    </row>
    <row r="11" spans="1:2" x14ac:dyDescent="0.25">
      <c r="A11" s="5">
        <v>1</v>
      </c>
      <c r="B11" s="14" t="s">
        <v>8</v>
      </c>
    </row>
    <row r="12" spans="1:2" x14ac:dyDescent="0.25">
      <c r="A12" s="5">
        <v>1</v>
      </c>
      <c r="B12" s="14" t="s">
        <v>9</v>
      </c>
    </row>
    <row r="13" spans="1:2" x14ac:dyDescent="0.25">
      <c r="A13" s="5">
        <v>1</v>
      </c>
      <c r="B13" s="14" t="s">
        <v>10</v>
      </c>
    </row>
    <row r="14" spans="1:2" ht="45" x14ac:dyDescent="0.25">
      <c r="A14" s="5">
        <v>1</v>
      </c>
      <c r="B14" s="13" t="s">
        <v>11</v>
      </c>
    </row>
    <row r="15" spans="1:2" x14ac:dyDescent="0.25">
      <c r="B15" s="16"/>
    </row>
    <row r="16" spans="1:2" ht="30" x14ac:dyDescent="0.25">
      <c r="A16" s="35">
        <v>1.4</v>
      </c>
      <c r="B16" s="36" t="s">
        <v>310</v>
      </c>
    </row>
    <row r="17" spans="1:2" ht="30" customHeight="1" x14ac:dyDescent="0.25">
      <c r="A17" s="56">
        <v>1.5</v>
      </c>
      <c r="B17" s="55" t="s">
        <v>330</v>
      </c>
    </row>
    <row r="18" spans="1:2" x14ac:dyDescent="0.25">
      <c r="B18" s="17"/>
    </row>
    <row r="19" spans="1:2" x14ac:dyDescent="0.25">
      <c r="B19" s="17"/>
    </row>
  </sheetData>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3ECAB-5B73-484D-91A2-D1DD9BF1A6F2}">
  <sheetPr>
    <pageSetUpPr fitToPage="1"/>
  </sheetPr>
  <dimension ref="A1:E47"/>
  <sheetViews>
    <sheetView workbookViewId="0">
      <pane xSplit="2" ySplit="4" topLeftCell="C12" activePane="bottomRight" state="frozen"/>
      <selection pane="topRight" activeCell="B1" sqref="B1"/>
      <selection pane="bottomLeft" activeCell="A3" sqref="A3"/>
      <selection pane="bottomRight" activeCell="B33" sqref="B33"/>
    </sheetView>
  </sheetViews>
  <sheetFormatPr defaultRowHeight="15" x14ac:dyDescent="0.25"/>
  <cols>
    <col min="2" max="2" width="29.140625" bestFit="1" customWidth="1"/>
    <col min="3" max="3" width="21.5703125" bestFit="1" customWidth="1"/>
    <col min="4" max="4" width="100.42578125" bestFit="1" customWidth="1"/>
    <col min="5" max="5" width="97.28515625" bestFit="1" customWidth="1"/>
  </cols>
  <sheetData>
    <row r="1" spans="1:4" s="11" customFormat="1" ht="18.75" x14ac:dyDescent="0.3">
      <c r="B1" s="42" t="s">
        <v>39</v>
      </c>
      <c r="C1" s="42"/>
      <c r="D1" s="42"/>
    </row>
    <row r="2" spans="1:4" s="11" customFormat="1" ht="18.75" x14ac:dyDescent="0.3">
      <c r="B2" s="12"/>
      <c r="C2" s="12"/>
      <c r="D2" s="12"/>
    </row>
    <row r="3" spans="1:4" ht="33" customHeight="1" x14ac:dyDescent="0.25">
      <c r="B3" s="41" t="s">
        <v>40</v>
      </c>
      <c r="C3" s="41"/>
      <c r="D3" s="41"/>
    </row>
    <row r="4" spans="1:4" x14ac:dyDescent="0.25">
      <c r="A4" s="7" t="s">
        <v>297</v>
      </c>
      <c r="B4" s="7" t="s">
        <v>41</v>
      </c>
      <c r="C4" s="7" t="s">
        <v>42</v>
      </c>
      <c r="D4" s="7" t="s">
        <v>43</v>
      </c>
    </row>
    <row r="5" spans="1:4" x14ac:dyDescent="0.25">
      <c r="A5" s="37">
        <v>1</v>
      </c>
      <c r="B5" s="2" t="s">
        <v>12</v>
      </c>
      <c r="C5" t="s">
        <v>44</v>
      </c>
      <c r="D5" t="s">
        <v>45</v>
      </c>
    </row>
    <row r="6" spans="1:4" x14ac:dyDescent="0.25">
      <c r="A6" s="38">
        <v>1.4</v>
      </c>
      <c r="B6" s="27" t="s">
        <v>298</v>
      </c>
      <c r="C6" s="28" t="s">
        <v>44</v>
      </c>
      <c r="D6" s="28" t="s">
        <v>299</v>
      </c>
    </row>
    <row r="7" spans="1:4" x14ac:dyDescent="0.25">
      <c r="A7" s="37">
        <v>1</v>
      </c>
      <c r="B7" s="2" t="s">
        <v>13</v>
      </c>
      <c r="C7" t="s">
        <v>46</v>
      </c>
      <c r="D7" t="s">
        <v>47</v>
      </c>
    </row>
    <row r="8" spans="1:4" x14ac:dyDescent="0.25">
      <c r="A8" s="37">
        <v>1</v>
      </c>
      <c r="B8" s="2" t="s">
        <v>14</v>
      </c>
      <c r="C8" t="s">
        <v>46</v>
      </c>
      <c r="D8" t="s">
        <v>48</v>
      </c>
    </row>
    <row r="9" spans="1:4" x14ac:dyDescent="0.25">
      <c r="A9" s="37">
        <v>1</v>
      </c>
      <c r="B9" s="2" t="s">
        <v>15</v>
      </c>
      <c r="C9" t="s">
        <v>46</v>
      </c>
      <c r="D9" t="s">
        <v>49</v>
      </c>
    </row>
    <row r="10" spans="1:4" x14ac:dyDescent="0.25">
      <c r="A10" s="37">
        <v>1</v>
      </c>
      <c r="B10" s="2" t="s">
        <v>16</v>
      </c>
      <c r="C10" t="s">
        <v>46</v>
      </c>
      <c r="D10" t="s">
        <v>50</v>
      </c>
    </row>
    <row r="11" spans="1:4" s="21" customFormat="1" x14ac:dyDescent="0.25">
      <c r="A11" s="39">
        <v>1</v>
      </c>
      <c r="B11" s="19" t="s">
        <v>17</v>
      </c>
      <c r="C11" s="20" t="s">
        <v>46</v>
      </c>
      <c r="D11" s="20" t="s">
        <v>51</v>
      </c>
    </row>
    <row r="12" spans="1:4" s="25" customFormat="1" ht="45" customHeight="1" x14ac:dyDescent="0.25">
      <c r="A12" s="39">
        <v>1</v>
      </c>
      <c r="B12" s="22" t="s">
        <v>52</v>
      </c>
      <c r="C12" s="23" t="s">
        <v>46</v>
      </c>
      <c r="D12" s="24" t="s">
        <v>53</v>
      </c>
    </row>
    <row r="13" spans="1:4" s="21" customFormat="1" x14ac:dyDescent="0.25">
      <c r="A13" s="39">
        <v>1</v>
      </c>
      <c r="B13" s="19" t="s">
        <v>19</v>
      </c>
      <c r="C13" s="20" t="s">
        <v>54</v>
      </c>
      <c r="D13" s="20" t="s">
        <v>55</v>
      </c>
    </row>
    <row r="14" spans="1:4" s="21" customFormat="1" x14ac:dyDescent="0.25">
      <c r="A14" s="39">
        <v>1</v>
      </c>
      <c r="B14" s="19" t="s">
        <v>20</v>
      </c>
      <c r="C14" s="20" t="s">
        <v>54</v>
      </c>
      <c r="D14" s="20" t="s">
        <v>56</v>
      </c>
    </row>
    <row r="15" spans="1:4" s="21" customFormat="1" x14ac:dyDescent="0.25">
      <c r="A15" s="39">
        <v>1</v>
      </c>
      <c r="B15" s="19" t="s">
        <v>21</v>
      </c>
      <c r="C15" s="20" t="s">
        <v>54</v>
      </c>
      <c r="D15" s="20" t="s">
        <v>57</v>
      </c>
    </row>
    <row r="16" spans="1:4" s="21" customFormat="1" x14ac:dyDescent="0.25">
      <c r="A16" s="39">
        <v>1</v>
      </c>
      <c r="B16" s="19" t="s">
        <v>22</v>
      </c>
      <c r="C16" s="20" t="s">
        <v>54</v>
      </c>
      <c r="D16" s="20" t="s">
        <v>58</v>
      </c>
    </row>
    <row r="17" spans="1:4" s="21" customFormat="1" x14ac:dyDescent="0.25">
      <c r="A17" s="39">
        <v>1</v>
      </c>
      <c r="B17" s="19" t="s">
        <v>23</v>
      </c>
      <c r="C17" s="20" t="s">
        <v>54</v>
      </c>
      <c r="D17" s="20" t="s">
        <v>59</v>
      </c>
    </row>
    <row r="18" spans="1:4" s="21" customFormat="1" x14ac:dyDescent="0.25">
      <c r="A18" s="39">
        <v>1</v>
      </c>
      <c r="B18" s="19" t="s">
        <v>24</v>
      </c>
      <c r="C18" s="20" t="s">
        <v>54</v>
      </c>
      <c r="D18" s="20" t="s">
        <v>60</v>
      </c>
    </row>
    <row r="19" spans="1:4" s="21" customFormat="1" x14ac:dyDescent="0.25">
      <c r="A19" s="39">
        <v>1</v>
      </c>
      <c r="B19" s="19" t="s">
        <v>25</v>
      </c>
      <c r="C19" s="20" t="s">
        <v>54</v>
      </c>
      <c r="D19" s="20" t="s">
        <v>61</v>
      </c>
    </row>
    <row r="20" spans="1:4" s="21" customFormat="1" x14ac:dyDescent="0.25">
      <c r="A20" s="39">
        <v>1</v>
      </c>
      <c r="B20" s="19" t="s">
        <v>26</v>
      </c>
      <c r="C20" s="20" t="s">
        <v>54</v>
      </c>
      <c r="D20" s="20" t="s">
        <v>62</v>
      </c>
    </row>
    <row r="21" spans="1:4" s="21" customFormat="1" x14ac:dyDescent="0.25">
      <c r="A21" s="39">
        <v>1</v>
      </c>
      <c r="B21" s="19" t="s">
        <v>27</v>
      </c>
      <c r="C21" s="20" t="s">
        <v>54</v>
      </c>
      <c r="D21" s="20" t="s">
        <v>63</v>
      </c>
    </row>
    <row r="22" spans="1:4" s="21" customFormat="1" x14ac:dyDescent="0.25">
      <c r="A22" s="39">
        <v>1</v>
      </c>
      <c r="B22" s="22" t="s">
        <v>28</v>
      </c>
      <c r="C22" s="23" t="s">
        <v>54</v>
      </c>
      <c r="D22" s="23" t="s">
        <v>64</v>
      </c>
    </row>
    <row r="23" spans="1:4" s="21" customFormat="1" x14ac:dyDescent="0.25">
      <c r="A23" s="39">
        <v>1</v>
      </c>
      <c r="B23" s="22" t="s">
        <v>29</v>
      </c>
      <c r="C23" s="23" t="s">
        <v>54</v>
      </c>
      <c r="D23" s="24" t="s">
        <v>65</v>
      </c>
    </row>
    <row r="24" spans="1:4" s="21" customFormat="1" x14ac:dyDescent="0.25">
      <c r="A24" s="39">
        <v>1</v>
      </c>
      <c r="B24" s="19" t="s">
        <v>30</v>
      </c>
      <c r="C24" s="20" t="s">
        <v>54</v>
      </c>
      <c r="D24" s="20" t="s">
        <v>66</v>
      </c>
    </row>
    <row r="25" spans="1:4" s="21" customFormat="1" x14ac:dyDescent="0.25">
      <c r="A25" s="39">
        <v>1</v>
      </c>
      <c r="B25" s="22" t="s">
        <v>31</v>
      </c>
      <c r="C25" s="23" t="s">
        <v>54</v>
      </c>
      <c r="D25" s="23" t="s">
        <v>67</v>
      </c>
    </row>
    <row r="26" spans="1:4" s="21" customFormat="1" x14ac:dyDescent="0.25">
      <c r="A26" s="39">
        <v>1</v>
      </c>
      <c r="B26" s="22" t="s">
        <v>32</v>
      </c>
      <c r="C26" s="23" t="s">
        <v>54</v>
      </c>
      <c r="D26" s="23" t="s">
        <v>68</v>
      </c>
    </row>
    <row r="27" spans="1:4" s="21" customFormat="1" x14ac:dyDescent="0.25">
      <c r="A27" s="39">
        <v>1</v>
      </c>
      <c r="B27" s="26" t="s">
        <v>33</v>
      </c>
      <c r="C27" s="21" t="s">
        <v>54</v>
      </c>
      <c r="D27" s="21" t="s">
        <v>69</v>
      </c>
    </row>
    <row r="28" spans="1:4" s="21" customFormat="1" x14ac:dyDescent="0.25">
      <c r="A28" s="39">
        <v>1</v>
      </c>
      <c r="B28" s="26" t="s">
        <v>34</v>
      </c>
      <c r="C28" s="21" t="s">
        <v>54</v>
      </c>
      <c r="D28" s="21" t="s">
        <v>70</v>
      </c>
    </row>
    <row r="29" spans="1:4" s="21" customFormat="1" x14ac:dyDescent="0.25">
      <c r="A29" s="39">
        <v>1</v>
      </c>
      <c r="B29" s="26" t="s">
        <v>35</v>
      </c>
      <c r="C29" s="21" t="s">
        <v>54</v>
      </c>
      <c r="D29" s="21" t="s">
        <v>71</v>
      </c>
    </row>
    <row r="30" spans="1:4" s="21" customFormat="1" x14ac:dyDescent="0.25">
      <c r="A30" s="39">
        <v>1</v>
      </c>
      <c r="B30" s="26" t="s">
        <v>36</v>
      </c>
      <c r="C30" s="21" t="s">
        <v>54</v>
      </c>
      <c r="D30" s="21" t="s">
        <v>72</v>
      </c>
    </row>
    <row r="31" spans="1:4" s="21" customFormat="1" x14ac:dyDescent="0.25">
      <c r="A31" s="39">
        <v>1</v>
      </c>
      <c r="B31" s="26" t="s">
        <v>37</v>
      </c>
      <c r="C31" s="21" t="s">
        <v>54</v>
      </c>
      <c r="D31" s="21" t="s">
        <v>73</v>
      </c>
    </row>
    <row r="32" spans="1:4" s="21" customFormat="1" x14ac:dyDescent="0.25">
      <c r="A32" s="39">
        <v>1</v>
      </c>
      <c r="B32" s="47" t="s">
        <v>38</v>
      </c>
      <c r="C32" s="21" t="s">
        <v>54</v>
      </c>
      <c r="D32" s="21" t="s">
        <v>74</v>
      </c>
    </row>
    <row r="33" spans="1:5" s="21" customFormat="1" x14ac:dyDescent="0.25">
      <c r="A33" s="38">
        <v>1.5</v>
      </c>
      <c r="B33" s="48" t="s">
        <v>311</v>
      </c>
      <c r="C33" s="28" t="s">
        <v>54</v>
      </c>
      <c r="D33" s="28" t="s">
        <v>320</v>
      </c>
    </row>
    <row r="34" spans="1:5" s="21" customFormat="1" x14ac:dyDescent="0.25">
      <c r="A34" s="38">
        <v>1.5</v>
      </c>
      <c r="B34" s="48" t="s">
        <v>318</v>
      </c>
      <c r="C34" s="28" t="s">
        <v>54</v>
      </c>
      <c r="D34" s="28" t="s">
        <v>321</v>
      </c>
    </row>
    <row r="35" spans="1:5" s="21" customFormat="1" x14ac:dyDescent="0.25">
      <c r="A35" s="38">
        <v>1.5</v>
      </c>
      <c r="B35" s="48" t="s">
        <v>319</v>
      </c>
      <c r="C35" s="28" t="s">
        <v>54</v>
      </c>
      <c r="D35" s="28" t="s">
        <v>322</v>
      </c>
    </row>
    <row r="36" spans="1:5" s="21" customFormat="1" x14ac:dyDescent="0.25">
      <c r="A36" s="38">
        <v>1.5</v>
      </c>
      <c r="B36" s="49" t="s">
        <v>312</v>
      </c>
      <c r="C36" s="28" t="s">
        <v>54</v>
      </c>
      <c r="D36" s="28" t="s">
        <v>323</v>
      </c>
    </row>
    <row r="37" spans="1:5" s="21" customFormat="1" x14ac:dyDescent="0.25">
      <c r="A37" s="38">
        <v>1.5</v>
      </c>
      <c r="B37" s="49" t="s">
        <v>313</v>
      </c>
      <c r="C37" s="28" t="s">
        <v>54</v>
      </c>
      <c r="D37" s="28" t="s">
        <v>324</v>
      </c>
    </row>
    <row r="38" spans="1:5" s="21" customFormat="1" x14ac:dyDescent="0.25">
      <c r="A38" s="38">
        <v>1.5</v>
      </c>
      <c r="B38" s="49" t="s">
        <v>314</v>
      </c>
      <c r="C38" s="28" t="s">
        <v>54</v>
      </c>
      <c r="D38" s="28" t="s">
        <v>325</v>
      </c>
    </row>
    <row r="39" spans="1:5" s="21" customFormat="1" x14ac:dyDescent="0.25">
      <c r="A39" s="38">
        <v>1.5</v>
      </c>
      <c r="B39" s="49" t="s">
        <v>315</v>
      </c>
      <c r="C39" s="28" t="s">
        <v>54</v>
      </c>
      <c r="D39" s="28" t="s">
        <v>326</v>
      </c>
    </row>
    <row r="40" spans="1:5" s="21" customFormat="1" x14ac:dyDescent="0.25">
      <c r="A40" s="38">
        <v>1.5</v>
      </c>
      <c r="B40" s="49" t="s">
        <v>317</v>
      </c>
      <c r="C40" s="28" t="s">
        <v>54</v>
      </c>
      <c r="D40" s="28" t="s">
        <v>327</v>
      </c>
    </row>
    <row r="41" spans="1:5" s="21" customFormat="1" x14ac:dyDescent="0.25">
      <c r="A41" s="38">
        <v>1.5</v>
      </c>
      <c r="B41" s="49" t="s">
        <v>316</v>
      </c>
      <c r="C41" s="28" t="s">
        <v>54</v>
      </c>
      <c r="D41" s="28" t="s">
        <v>328</v>
      </c>
    </row>
    <row r="42" spans="1:5" s="21" customFormat="1" x14ac:dyDescent="0.25">
      <c r="A42" s="39"/>
    </row>
    <row r="43" spans="1:5" s="21" customFormat="1" x14ac:dyDescent="0.25">
      <c r="B43" s="26" t="s">
        <v>75</v>
      </c>
    </row>
    <row r="44" spans="1:5" s="21" customFormat="1" x14ac:dyDescent="0.25">
      <c r="A44" s="21">
        <v>1</v>
      </c>
      <c r="B44" s="25" t="s">
        <v>76</v>
      </c>
      <c r="C44" s="25"/>
      <c r="D44" s="25"/>
      <c r="E44" s="25"/>
    </row>
    <row r="45" spans="1:5" s="21" customFormat="1" x14ac:dyDescent="0.25">
      <c r="A45" s="21">
        <v>1</v>
      </c>
      <c r="B45" s="25" t="s">
        <v>77</v>
      </c>
      <c r="C45" s="25"/>
      <c r="D45" s="25"/>
      <c r="E45" s="25"/>
    </row>
    <row r="46" spans="1:5" s="21" customFormat="1" x14ac:dyDescent="0.25">
      <c r="A46" s="21">
        <v>1.4</v>
      </c>
      <c r="B46" s="20" t="s">
        <v>300</v>
      </c>
      <c r="C46" s="20"/>
      <c r="D46" s="20"/>
      <c r="E46" s="20"/>
    </row>
    <row r="47" spans="1:5" x14ac:dyDescent="0.25">
      <c r="A47" s="28">
        <v>1.5</v>
      </c>
      <c r="B47" s="28" t="s">
        <v>329</v>
      </c>
      <c r="C47" s="28"/>
      <c r="D47" s="28"/>
    </row>
  </sheetData>
  <mergeCells count="2">
    <mergeCell ref="B3:D3"/>
    <mergeCell ref="B1:D1"/>
  </mergeCells>
  <phoneticPr fontId="2" type="noConversion"/>
  <pageMargins left="0.7" right="0.7" top="0.75" bottom="0.75" header="0.3" footer="0.3"/>
  <pageSetup scale="8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0A372-06F2-4C15-9DCF-423327AB19B5}">
  <dimension ref="A1:AK10"/>
  <sheetViews>
    <sheetView workbookViewId="0">
      <pane xSplit="1" ySplit="1" topLeftCell="B2" activePane="bottomRight" state="frozen"/>
      <selection pane="topRight" activeCell="B1" sqref="B1"/>
      <selection pane="bottomLeft" activeCell="A2" sqref="A2"/>
      <selection pane="bottomRight" activeCell="AC2" sqref="AC2"/>
    </sheetView>
  </sheetViews>
  <sheetFormatPr defaultRowHeight="15" x14ac:dyDescent="0.25"/>
  <cols>
    <col min="1" max="1" width="15.5703125" style="21" bestFit="1" customWidth="1"/>
    <col min="2" max="2" width="13.5703125" style="21" bestFit="1" customWidth="1"/>
    <col min="3" max="3" width="6.7109375" style="21" bestFit="1" customWidth="1"/>
    <col min="4" max="4" width="8.28515625" style="21" bestFit="1" customWidth="1"/>
    <col min="5" max="5" width="14" style="21" bestFit="1" customWidth="1"/>
    <col min="6" max="6" width="9" style="21" bestFit="1" customWidth="1"/>
    <col min="7" max="7" width="8.5703125" style="21" bestFit="1" customWidth="1"/>
    <col min="8" max="8" width="16.28515625" style="29" bestFit="1" customWidth="1"/>
    <col min="9" max="9" width="7.42578125" style="29" bestFit="1" customWidth="1"/>
    <col min="10" max="10" width="11.7109375" style="29" bestFit="1" customWidth="1"/>
    <col min="11" max="11" width="10" style="29" bestFit="1" customWidth="1"/>
    <col min="12" max="12" width="12.7109375" style="29" bestFit="1" customWidth="1"/>
    <col min="13" max="13" width="13.42578125" style="29" bestFit="1" customWidth="1"/>
    <col min="14" max="14" width="16.85546875" style="29" bestFit="1" customWidth="1"/>
    <col min="15" max="15" width="9.85546875" style="29" bestFit="1" customWidth="1"/>
    <col min="16" max="16" width="15.28515625" style="29" bestFit="1" customWidth="1"/>
    <col min="17" max="17" width="17.5703125" style="29" bestFit="1" customWidth="1"/>
    <col min="18" max="18" width="10.42578125" style="29" bestFit="1" customWidth="1"/>
    <col min="19" max="19" width="15.85546875" style="29" bestFit="1" customWidth="1"/>
    <col min="20" max="20" width="6.5703125" style="29" bestFit="1" customWidth="1"/>
    <col min="21" max="21" width="19.140625" style="21" bestFit="1" customWidth="1"/>
    <col min="22" max="22" width="5.42578125" style="21" bestFit="1" customWidth="1"/>
    <col min="23" max="23" width="21.5703125" style="21" bestFit="1" customWidth="1"/>
    <col min="24" max="24" width="11" style="21" bestFit="1" customWidth="1"/>
    <col min="25" max="25" width="13.42578125" style="21" bestFit="1" customWidth="1"/>
    <col min="26" max="26" width="10.5703125" style="21" bestFit="1" customWidth="1"/>
    <col min="27" max="27" width="12.7109375" style="21" bestFit="1" customWidth="1"/>
    <col min="28" max="28" width="10.42578125" style="21" bestFit="1" customWidth="1"/>
    <col min="29" max="29" width="9" style="21" bestFit="1" customWidth="1"/>
    <col min="30" max="30" width="14.7109375" style="21" bestFit="1" customWidth="1"/>
    <col min="31" max="31" width="12.42578125" style="21" bestFit="1" customWidth="1"/>
    <col min="32" max="32" width="17.5703125" style="21" bestFit="1" customWidth="1"/>
    <col min="33" max="33" width="10.85546875" style="21" bestFit="1" customWidth="1"/>
    <col min="34" max="34" width="14.140625" style="21" bestFit="1" customWidth="1"/>
    <col min="35" max="35" width="10.28515625" style="21" bestFit="1" customWidth="1"/>
    <col min="36" max="36" width="10" style="21" bestFit="1" customWidth="1"/>
    <col min="37" max="37" width="17.85546875" style="21" bestFit="1" customWidth="1"/>
    <col min="38" max="16384" width="9.140625" style="21"/>
  </cols>
  <sheetData>
    <row r="1" spans="1:37" x14ac:dyDescent="0.25">
      <c r="A1" s="30" t="s">
        <v>12</v>
      </c>
      <c r="B1" s="30" t="s">
        <v>298</v>
      </c>
      <c r="C1" s="30" t="s">
        <v>13</v>
      </c>
      <c r="D1" s="30" t="s">
        <v>14</v>
      </c>
      <c r="E1" s="30" t="s">
        <v>15</v>
      </c>
      <c r="F1" s="30" t="s">
        <v>16</v>
      </c>
      <c r="G1" s="31" t="s">
        <v>17</v>
      </c>
      <c r="H1" s="31" t="s">
        <v>18</v>
      </c>
      <c r="I1" s="31" t="s">
        <v>19</v>
      </c>
      <c r="J1" s="31" t="s">
        <v>20</v>
      </c>
      <c r="K1" s="31" t="s">
        <v>21</v>
      </c>
      <c r="L1" s="31" t="s">
        <v>22</v>
      </c>
      <c r="M1" s="31" t="s">
        <v>23</v>
      </c>
      <c r="N1" s="31" t="s">
        <v>24</v>
      </c>
      <c r="O1" s="31" t="s">
        <v>25</v>
      </c>
      <c r="P1" s="31" t="s">
        <v>26</v>
      </c>
      <c r="Q1" s="31" t="s">
        <v>27</v>
      </c>
      <c r="R1" s="32" t="s">
        <v>28</v>
      </c>
      <c r="S1" s="32" t="s">
        <v>29</v>
      </c>
      <c r="T1" s="31" t="s">
        <v>30</v>
      </c>
      <c r="U1" s="32" t="s">
        <v>31</v>
      </c>
      <c r="V1" s="32" t="s">
        <v>32</v>
      </c>
      <c r="W1" s="30" t="s">
        <v>33</v>
      </c>
      <c r="X1" s="30" t="s">
        <v>34</v>
      </c>
      <c r="Y1" s="30" t="s">
        <v>35</v>
      </c>
      <c r="Z1" s="30" t="s">
        <v>36</v>
      </c>
      <c r="AA1" s="30" t="s">
        <v>37</v>
      </c>
      <c r="AB1" s="30" t="s">
        <v>38</v>
      </c>
      <c r="AC1" s="50" t="s">
        <v>311</v>
      </c>
      <c r="AD1" s="50" t="s">
        <v>318</v>
      </c>
      <c r="AE1" s="50" t="s">
        <v>319</v>
      </c>
      <c r="AF1" s="51" t="s">
        <v>312</v>
      </c>
      <c r="AG1" s="51" t="s">
        <v>313</v>
      </c>
      <c r="AH1" s="51" t="s">
        <v>314</v>
      </c>
      <c r="AI1" s="51" t="s">
        <v>315</v>
      </c>
      <c r="AJ1" s="51" t="s">
        <v>317</v>
      </c>
      <c r="AK1" s="51" t="s">
        <v>316</v>
      </c>
    </row>
    <row r="2" spans="1:37" x14ac:dyDescent="0.25">
      <c r="H2" s="21"/>
      <c r="U2" s="29"/>
      <c r="V2" s="29"/>
      <c r="W2" s="29"/>
      <c r="X2" s="29"/>
      <c r="Y2" s="29"/>
      <c r="Z2" s="29"/>
      <c r="AA2" s="29"/>
      <c r="AB2" s="29"/>
      <c r="AC2" s="53">
        <f>IF(K2=0,0,(I2+J2)/K2)</f>
        <v>0</v>
      </c>
      <c r="AD2" s="54">
        <f>O2+R2</f>
        <v>0</v>
      </c>
      <c r="AE2" s="54">
        <f>O2-R2</f>
        <v>0</v>
      </c>
      <c r="AF2" s="28">
        <f>IF(K2+I2+J2=0,0,AD2/MAX(K2,(I2+J2)))</f>
        <v>0</v>
      </c>
      <c r="AG2" s="28">
        <f>IF(N2=0,0,L2/N2)</f>
        <v>0</v>
      </c>
      <c r="AH2" s="28">
        <f>P2+S2</f>
        <v>0</v>
      </c>
      <c r="AI2" s="28">
        <f>IF(N2+Q2=0,1,(O2+R2)/(N2+Q2))</f>
        <v>1</v>
      </c>
      <c r="AJ2" s="28">
        <f>IF(V2=0,0,IF(AND(V2&gt;0,T2&gt;0),V2/T2,9999))</f>
        <v>0</v>
      </c>
      <c r="AK2" s="28">
        <f>ABS(IF(T2=0,0,MIN(U2/T2,0)))</f>
        <v>0</v>
      </c>
    </row>
    <row r="3" spans="1:37" x14ac:dyDescent="0.25">
      <c r="H3" s="21"/>
      <c r="U3" s="29"/>
      <c r="V3" s="29"/>
      <c r="W3" s="29"/>
      <c r="X3" s="29"/>
      <c r="Y3" s="29"/>
      <c r="Z3" s="29"/>
      <c r="AA3" s="29"/>
      <c r="AB3" s="29"/>
    </row>
    <row r="4" spans="1:37" x14ac:dyDescent="0.25">
      <c r="H4" s="21"/>
      <c r="U4" s="29"/>
      <c r="V4" s="29"/>
      <c r="W4" s="29"/>
      <c r="X4" s="29"/>
      <c r="Y4" s="29"/>
      <c r="Z4" s="29"/>
      <c r="AA4" s="29"/>
      <c r="AB4" s="29"/>
    </row>
    <row r="5" spans="1:37" x14ac:dyDescent="0.25">
      <c r="H5" s="21"/>
      <c r="U5" s="29"/>
      <c r="V5" s="29"/>
      <c r="W5" s="29"/>
      <c r="X5" s="29"/>
      <c r="Y5" s="29"/>
      <c r="Z5" s="29"/>
      <c r="AA5" s="29"/>
      <c r="AB5" s="29"/>
    </row>
    <row r="6" spans="1:37" x14ac:dyDescent="0.25">
      <c r="H6" s="21"/>
      <c r="U6" s="29"/>
      <c r="V6" s="29"/>
      <c r="W6" s="29"/>
      <c r="X6" s="29"/>
      <c r="Y6" s="29"/>
      <c r="Z6" s="29"/>
      <c r="AA6" s="29"/>
      <c r="AB6" s="29"/>
    </row>
    <row r="7" spans="1:37" x14ac:dyDescent="0.25">
      <c r="H7" s="18"/>
      <c r="U7" s="29"/>
      <c r="V7" s="29"/>
      <c r="W7" s="29"/>
      <c r="X7" s="29"/>
      <c r="Y7" s="29"/>
      <c r="Z7" s="29"/>
      <c r="AA7" s="29"/>
      <c r="AB7" s="29"/>
    </row>
    <row r="8" spans="1:37" x14ac:dyDescent="0.25">
      <c r="H8" s="21"/>
      <c r="U8" s="29"/>
      <c r="V8" s="29"/>
      <c r="W8" s="29"/>
      <c r="X8" s="29"/>
      <c r="Y8" s="29"/>
      <c r="Z8" s="29"/>
      <c r="AA8" s="29"/>
      <c r="AB8" s="29"/>
    </row>
    <row r="9" spans="1:37" x14ac:dyDescent="0.25">
      <c r="H9" s="21"/>
      <c r="U9" s="29"/>
      <c r="V9" s="29"/>
      <c r="W9" s="29"/>
      <c r="X9" s="29"/>
      <c r="Y9" s="29"/>
      <c r="Z9" s="29"/>
      <c r="AA9" s="29"/>
      <c r="AB9" s="29"/>
    </row>
    <row r="10" spans="1:37" x14ac:dyDescent="0.25">
      <c r="H10" s="21"/>
      <c r="U10" s="29"/>
      <c r="V10" s="29"/>
      <c r="W10" s="29"/>
      <c r="X10" s="29"/>
      <c r="Y10" s="29"/>
      <c r="Z10" s="29"/>
      <c r="AA10" s="29"/>
      <c r="AB10" s="29"/>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1D6FD-1811-4C9C-B3B4-7BAE28568DD7}">
  <dimension ref="A1:AK10"/>
  <sheetViews>
    <sheetView workbookViewId="0">
      <pane xSplit="1" ySplit="1" topLeftCell="B2" activePane="bottomRight" state="frozen"/>
      <selection pane="topRight" activeCell="B1" sqref="B1"/>
      <selection pane="bottomLeft" activeCell="A2" sqref="A2"/>
      <selection pane="bottomRight"/>
    </sheetView>
  </sheetViews>
  <sheetFormatPr defaultRowHeight="15" x14ac:dyDescent="0.25"/>
  <cols>
    <col min="1" max="1" width="15.5703125" bestFit="1" customWidth="1"/>
    <col min="2" max="2" width="20.42578125" bestFit="1" customWidth="1"/>
    <col min="3" max="3" width="6.7109375" bestFit="1" customWidth="1"/>
    <col min="4" max="4" width="8.28515625" bestFit="1" customWidth="1"/>
    <col min="5" max="5" width="14" bestFit="1" customWidth="1"/>
    <col min="6" max="6" width="9" bestFit="1" customWidth="1"/>
    <col min="7" max="7" width="8.5703125" bestFit="1" customWidth="1"/>
    <col min="8" max="8" width="16.28515625" style="1" bestFit="1" customWidth="1"/>
    <col min="9" max="9" width="10.140625" style="1" bestFit="1" customWidth="1"/>
    <col min="10" max="10" width="11.7109375" style="1" bestFit="1" customWidth="1"/>
    <col min="11" max="11" width="10.140625" style="1" bestFit="1" customWidth="1"/>
    <col min="12" max="12" width="12.7109375" style="1" bestFit="1" customWidth="1"/>
    <col min="13" max="13" width="13.42578125" style="1" bestFit="1" customWidth="1"/>
    <col min="14" max="14" width="16.85546875" style="1" bestFit="1" customWidth="1"/>
    <col min="15" max="15" width="10.140625" style="1" bestFit="1" customWidth="1"/>
    <col min="16" max="16" width="15.28515625" style="1" bestFit="1" customWidth="1"/>
    <col min="17" max="17" width="17.5703125" style="1" bestFit="1" customWidth="1"/>
    <col min="18" max="18" width="10.42578125" style="1" bestFit="1" customWidth="1"/>
    <col min="19" max="19" width="15.85546875" style="1" bestFit="1" customWidth="1"/>
    <col min="20" max="20" width="10.140625" style="1" bestFit="1" customWidth="1"/>
    <col min="21" max="21" width="19.140625" bestFit="1" customWidth="1"/>
    <col min="22" max="22" width="9.140625" bestFit="1" customWidth="1"/>
    <col min="23" max="23" width="21.5703125" bestFit="1" customWidth="1"/>
    <col min="24" max="24" width="11" bestFit="1" customWidth="1"/>
    <col min="25" max="25" width="13.42578125" bestFit="1" customWidth="1"/>
    <col min="26" max="26" width="10.5703125" bestFit="1" customWidth="1"/>
    <col min="27" max="27" width="12.7109375" bestFit="1" customWidth="1"/>
    <col min="28" max="28" width="10.42578125" bestFit="1" customWidth="1"/>
    <col min="29" max="29" width="9" bestFit="1" customWidth="1"/>
    <col min="30" max="30" width="14.7109375" bestFit="1" customWidth="1"/>
    <col min="31" max="31" width="13.42578125" bestFit="1" customWidth="1"/>
    <col min="32" max="32" width="17.7109375" bestFit="1" customWidth="1"/>
    <col min="33" max="33" width="12" bestFit="1" customWidth="1"/>
    <col min="34" max="34" width="14.140625" bestFit="1" customWidth="1"/>
    <col min="35" max="36" width="12" bestFit="1" customWidth="1"/>
    <col min="37" max="37" width="18" bestFit="1" customWidth="1"/>
  </cols>
  <sheetData>
    <row r="1" spans="1:37" x14ac:dyDescent="0.25">
      <c r="A1" s="30" t="s">
        <v>12</v>
      </c>
      <c r="B1" s="30" t="s">
        <v>298</v>
      </c>
      <c r="C1" s="30" t="s">
        <v>13</v>
      </c>
      <c r="D1" s="30" t="s">
        <v>14</v>
      </c>
      <c r="E1" s="30" t="s">
        <v>15</v>
      </c>
      <c r="F1" s="30" t="s">
        <v>16</v>
      </c>
      <c r="G1" s="31" t="s">
        <v>17</v>
      </c>
      <c r="H1" s="31" t="s">
        <v>18</v>
      </c>
      <c r="I1" s="31" t="s">
        <v>19</v>
      </c>
      <c r="J1" s="31" t="s">
        <v>20</v>
      </c>
      <c r="K1" s="31" t="s">
        <v>21</v>
      </c>
      <c r="L1" s="31" t="s">
        <v>22</v>
      </c>
      <c r="M1" s="31" t="s">
        <v>23</v>
      </c>
      <c r="N1" s="31" t="s">
        <v>24</v>
      </c>
      <c r="O1" s="31" t="s">
        <v>25</v>
      </c>
      <c r="P1" s="31" t="s">
        <v>26</v>
      </c>
      <c r="Q1" s="31" t="s">
        <v>27</v>
      </c>
      <c r="R1" s="32" t="s">
        <v>28</v>
      </c>
      <c r="S1" s="32" t="s">
        <v>29</v>
      </c>
      <c r="T1" s="31" t="s">
        <v>30</v>
      </c>
      <c r="U1" s="32" t="s">
        <v>31</v>
      </c>
      <c r="V1" s="32" t="s">
        <v>32</v>
      </c>
      <c r="W1" s="30" t="s">
        <v>33</v>
      </c>
      <c r="X1" s="30" t="s">
        <v>34</v>
      </c>
      <c r="Y1" s="30" t="s">
        <v>35</v>
      </c>
      <c r="Z1" s="30" t="s">
        <v>36</v>
      </c>
      <c r="AA1" s="30" t="s">
        <v>37</v>
      </c>
      <c r="AB1" s="30" t="s">
        <v>38</v>
      </c>
      <c r="AC1" s="52" t="s">
        <v>311</v>
      </c>
      <c r="AD1" s="52" t="s">
        <v>318</v>
      </c>
      <c r="AE1" s="52" t="s">
        <v>319</v>
      </c>
      <c r="AF1" s="52" t="s">
        <v>312</v>
      </c>
      <c r="AG1" s="52" t="s">
        <v>313</v>
      </c>
      <c r="AH1" s="52" t="s">
        <v>314</v>
      </c>
      <c r="AI1" s="52" t="s">
        <v>315</v>
      </c>
      <c r="AJ1" s="52" t="s">
        <v>317</v>
      </c>
      <c r="AK1" s="52" t="s">
        <v>316</v>
      </c>
    </row>
    <row r="2" spans="1:37" x14ac:dyDescent="0.25">
      <c r="A2" t="s">
        <v>245</v>
      </c>
      <c r="B2" t="s">
        <v>304</v>
      </c>
      <c r="C2" t="s">
        <v>246</v>
      </c>
      <c r="D2" t="s">
        <v>246</v>
      </c>
      <c r="E2" t="s">
        <v>241</v>
      </c>
      <c r="F2" t="s">
        <v>246</v>
      </c>
      <c r="G2" t="s">
        <v>246</v>
      </c>
      <c r="H2"/>
      <c r="I2" s="1">
        <f>O2*0.15+R2*0.15</f>
        <v>20760000</v>
      </c>
      <c r="J2" s="1">
        <f>N2*0.01 + Q2*0.001</f>
        <v>522000</v>
      </c>
      <c r="K2" s="1">
        <f>O2*0.33+R2*0.25</f>
        <v>41800000</v>
      </c>
      <c r="L2" s="1">
        <v>0</v>
      </c>
      <c r="M2" s="1">
        <v>15000000</v>
      </c>
      <c r="N2" s="1">
        <v>50000000</v>
      </c>
      <c r="O2" s="1">
        <f>N2*1.8</f>
        <v>90000000</v>
      </c>
      <c r="P2" s="1">
        <v>1212</v>
      </c>
      <c r="Q2" s="1">
        <v>22000000</v>
      </c>
      <c r="R2" s="1">
        <f>Q2*2.2</f>
        <v>48400000.000000007</v>
      </c>
      <c r="S2" s="1">
        <v>855</v>
      </c>
      <c r="T2" s="1">
        <f>-L2+M2+N2-Q2</f>
        <v>43000000</v>
      </c>
      <c r="U2" s="1">
        <f>T2-MAX(I2+J2,K2)</f>
        <v>1200000</v>
      </c>
      <c r="V2" s="1">
        <v>1578410</v>
      </c>
      <c r="W2" s="1">
        <v>0</v>
      </c>
      <c r="X2" s="1">
        <v>0</v>
      </c>
      <c r="Y2" s="1">
        <v>0</v>
      </c>
      <c r="Z2" s="1">
        <v>0</v>
      </c>
      <c r="AA2" s="1">
        <v>0</v>
      </c>
      <c r="AB2" s="1">
        <v>0</v>
      </c>
      <c r="AC2" s="45">
        <f>IF(K2=0,0,(I2+J2)/K2)</f>
        <v>0.50913875598086122</v>
      </c>
      <c r="AD2" s="46">
        <f>O2+R2</f>
        <v>138400000</v>
      </c>
      <c r="AE2" s="46">
        <f>O2-R2</f>
        <v>41599999.999999993</v>
      </c>
      <c r="AF2" s="21">
        <f>IF(K2+I2+J2=0,0,AD2/MAX(K2,(I2+J2)))</f>
        <v>3.3110047846889952</v>
      </c>
      <c r="AG2" s="21">
        <f>IF(N2=0,0,L2/N2)</f>
        <v>0</v>
      </c>
      <c r="AH2" s="21">
        <f>P2+S2</f>
        <v>2067</v>
      </c>
      <c r="AI2" s="21">
        <f>IF(N2+Q2=0,1,(O2+R2)/(N2+Q2))</f>
        <v>1.9222222222222223</v>
      </c>
      <c r="AJ2" s="21">
        <f>IF(V2=0,0,IF(AND(V2&gt;0,T2&gt;0),V2/T2,9999))</f>
        <v>3.6707209302325579E-2</v>
      </c>
      <c r="AK2" s="21">
        <f>ABS(IF(T2=0,0,MIN(U2/T2,0)))</f>
        <v>0</v>
      </c>
    </row>
    <row r="3" spans="1:37" x14ac:dyDescent="0.25">
      <c r="A3" t="s">
        <v>242</v>
      </c>
      <c r="B3" t="s">
        <v>307</v>
      </c>
      <c r="C3" t="s">
        <v>241</v>
      </c>
      <c r="D3" t="s">
        <v>241</v>
      </c>
      <c r="E3" t="s">
        <v>241</v>
      </c>
      <c r="F3" t="s">
        <v>241</v>
      </c>
      <c r="G3" t="s">
        <v>241</v>
      </c>
      <c r="H3"/>
      <c r="I3" s="1">
        <f>O3*0.15+R3*0.15</f>
        <v>142500</v>
      </c>
      <c r="J3" s="1">
        <v>50000</v>
      </c>
      <c r="K3" s="1">
        <f>O3*0.33+R3*0.25</f>
        <v>297500</v>
      </c>
      <c r="L3" s="1">
        <v>10000</v>
      </c>
      <c r="M3" s="1">
        <v>0</v>
      </c>
      <c r="N3" s="1">
        <v>750000</v>
      </c>
      <c r="O3" s="1">
        <f>N3</f>
        <v>750000</v>
      </c>
      <c r="P3" s="1">
        <v>25</v>
      </c>
      <c r="Q3" s="1">
        <v>200000</v>
      </c>
      <c r="R3" s="1">
        <f>Q3</f>
        <v>200000</v>
      </c>
      <c r="S3" s="1">
        <v>3</v>
      </c>
      <c r="T3" s="1">
        <f>-L3+M3+N3-Q3</f>
        <v>540000</v>
      </c>
      <c r="U3" s="1">
        <f>T3-MAX(I3+J3,K3)</f>
        <v>242500</v>
      </c>
      <c r="V3" s="1">
        <v>0</v>
      </c>
      <c r="W3" s="1">
        <v>0</v>
      </c>
      <c r="X3" s="1">
        <v>0</v>
      </c>
      <c r="Y3" s="1">
        <v>0</v>
      </c>
      <c r="Z3" s="1">
        <v>0</v>
      </c>
      <c r="AA3" s="1">
        <v>0</v>
      </c>
      <c r="AB3" s="1">
        <v>0</v>
      </c>
      <c r="AC3" s="45">
        <f>IF(K3=0,0,(I3+J3)/K3)</f>
        <v>0.6470588235294118</v>
      </c>
      <c r="AD3" s="46">
        <f>O3+R3</f>
        <v>950000</v>
      </c>
      <c r="AE3" s="46">
        <f>O3-R3</f>
        <v>550000</v>
      </c>
      <c r="AF3" s="21">
        <f>IF(K3+I3+J3=0,0,AD3/MAX(K3,(I3+J3)))</f>
        <v>3.1932773109243699</v>
      </c>
      <c r="AG3" s="21">
        <f>IF(N3=0,0,L3/N3)</f>
        <v>1.3333333333333334E-2</v>
      </c>
      <c r="AH3" s="21">
        <f>P3+S3</f>
        <v>28</v>
      </c>
      <c r="AI3" s="21">
        <f>IF(N3+Q3=0,1,(O3+R3)/(N3+Q3))</f>
        <v>1</v>
      </c>
      <c r="AJ3" s="21">
        <f>IF(V3=0,0,IF(AND(V3&gt;0,T3&gt;0),V3/T3,9999))</f>
        <v>0</v>
      </c>
      <c r="AK3" s="21">
        <f>ABS(IF(T3=0,0,MIN(U3/T3,0)))</f>
        <v>0</v>
      </c>
    </row>
    <row r="4" spans="1:37" x14ac:dyDescent="0.25">
      <c r="A4" t="s">
        <v>243</v>
      </c>
      <c r="B4" t="s">
        <v>308</v>
      </c>
      <c r="C4" t="s">
        <v>241</v>
      </c>
      <c r="D4" t="s">
        <v>241</v>
      </c>
      <c r="E4" t="s">
        <v>241</v>
      </c>
      <c r="F4" t="s">
        <v>241</v>
      </c>
      <c r="G4" t="s">
        <v>241</v>
      </c>
      <c r="H4"/>
      <c r="I4" s="1">
        <f>O4*0.15+R4*0.15</f>
        <v>330000</v>
      </c>
      <c r="J4" s="1">
        <f>N4*0.1 + Q4*0.01</f>
        <v>28000</v>
      </c>
      <c r="K4" s="1">
        <f>O4*0.33+R4*0.25</f>
        <v>630000</v>
      </c>
      <c r="L4" s="1">
        <v>0</v>
      </c>
      <c r="M4" s="1">
        <v>500000</v>
      </c>
      <c r="N4" s="1">
        <v>250000</v>
      </c>
      <c r="O4" s="1">
        <f>N4*4</f>
        <v>1000000</v>
      </c>
      <c r="P4" s="1">
        <v>10</v>
      </c>
      <c r="Q4" s="1">
        <v>300000</v>
      </c>
      <c r="R4" s="1">
        <f>Q4*4</f>
        <v>1200000</v>
      </c>
      <c r="S4" s="1">
        <v>5</v>
      </c>
      <c r="T4" s="1">
        <f>-L4+M4+N4-Q4</f>
        <v>450000</v>
      </c>
      <c r="U4" s="1">
        <f>T4-MAX(I4+J4,K4)</f>
        <v>-180000</v>
      </c>
      <c r="V4" s="1">
        <v>300000</v>
      </c>
      <c r="W4" s="1">
        <v>0</v>
      </c>
      <c r="X4" s="1">
        <v>0</v>
      </c>
      <c r="Y4" s="1">
        <v>0</v>
      </c>
      <c r="Z4" s="1">
        <v>0</v>
      </c>
      <c r="AA4" s="1">
        <v>0</v>
      </c>
      <c r="AB4" s="1">
        <v>0</v>
      </c>
      <c r="AC4" s="45">
        <f>IF(K4=0,0,(I4+J4)/K4)</f>
        <v>0.56825396825396823</v>
      </c>
      <c r="AD4" s="46">
        <f>O4+R4</f>
        <v>2200000</v>
      </c>
      <c r="AE4" s="46">
        <f>O4-R4</f>
        <v>-200000</v>
      </c>
      <c r="AF4" s="21">
        <f>IF(K4+I4+J4=0,0,AD4/MAX(K4,(I4+J4)))</f>
        <v>3.4920634920634921</v>
      </c>
      <c r="AG4" s="21">
        <f>IF(N4=0,0,L4/N4)</f>
        <v>0</v>
      </c>
      <c r="AH4" s="21">
        <f>P4+S4</f>
        <v>15</v>
      </c>
      <c r="AI4" s="21">
        <f>IF(N4+Q4=0,1,(O4+R4)/(N4+Q4))</f>
        <v>4</v>
      </c>
      <c r="AJ4" s="21">
        <f>IF(V4=0,0,IF(AND(V4&gt;0,T4&gt;0),V4/T4,9999))</f>
        <v>0.66666666666666663</v>
      </c>
      <c r="AK4" s="21">
        <f>ABS(IF(T4=0,0,MIN(U4/T4,0)))</f>
        <v>0.4</v>
      </c>
    </row>
    <row r="5" spans="1:37" x14ac:dyDescent="0.25">
      <c r="A5" t="s">
        <v>244</v>
      </c>
      <c r="B5" t="s">
        <v>309</v>
      </c>
      <c r="C5" t="s">
        <v>241</v>
      </c>
      <c r="D5" t="s">
        <v>241</v>
      </c>
      <c r="E5" t="s">
        <v>241</v>
      </c>
      <c r="F5" t="s">
        <v>241</v>
      </c>
      <c r="G5" t="s">
        <v>241</v>
      </c>
      <c r="H5"/>
      <c r="I5" s="1">
        <f>O5*0.15+R5*0.15</f>
        <v>165000</v>
      </c>
      <c r="J5" s="1">
        <f>N5*0.1 + Q5*0.01</f>
        <v>83000</v>
      </c>
      <c r="K5" s="1">
        <f>O5*0.33+R5*0.25</f>
        <v>339000</v>
      </c>
      <c r="L5" s="1">
        <v>225000</v>
      </c>
      <c r="M5" s="1">
        <v>0</v>
      </c>
      <c r="N5" s="1">
        <v>800000</v>
      </c>
      <c r="O5" s="1">
        <f>N5</f>
        <v>800000</v>
      </c>
      <c r="P5" s="1">
        <v>125</v>
      </c>
      <c r="Q5" s="1">
        <v>300000</v>
      </c>
      <c r="R5" s="1">
        <f>Q5</f>
        <v>300000</v>
      </c>
      <c r="S5" s="1">
        <v>52</v>
      </c>
      <c r="T5" s="1">
        <f>-L5+M5+N5-Q5</f>
        <v>275000</v>
      </c>
      <c r="U5" s="1">
        <f>T5-MAX(I5+J5,K5)</f>
        <v>-64000</v>
      </c>
      <c r="V5" s="1">
        <v>0</v>
      </c>
      <c r="W5" s="1">
        <v>0</v>
      </c>
      <c r="X5" s="1">
        <v>0</v>
      </c>
      <c r="Y5" s="1">
        <v>0</v>
      </c>
      <c r="Z5" s="1">
        <v>0</v>
      </c>
      <c r="AA5" s="1">
        <v>0</v>
      </c>
      <c r="AB5" s="1">
        <v>0</v>
      </c>
      <c r="AC5" s="45">
        <f>IF(K5=0,0,(I5+J5)/K5)</f>
        <v>0.73156342182890854</v>
      </c>
      <c r="AD5" s="46">
        <f>O5+R5</f>
        <v>1100000</v>
      </c>
      <c r="AE5" s="46">
        <f>O5-R5</f>
        <v>500000</v>
      </c>
      <c r="AF5" s="21">
        <f>IF(K5+I5+J5=0,0,AD5/MAX(K5,(I5+J5)))</f>
        <v>3.2448377581120944</v>
      </c>
      <c r="AG5" s="21">
        <f>IF(N5=0,0,L5/N5)</f>
        <v>0.28125</v>
      </c>
      <c r="AH5" s="21">
        <f>P5+S5</f>
        <v>177</v>
      </c>
      <c r="AI5" s="21">
        <f>IF(N5+Q5=0,1,(O5+R5)/(N5+Q5))</f>
        <v>1</v>
      </c>
      <c r="AJ5" s="21">
        <f>IF(V5=0,0,IF(AND(V5&gt;0,T5&gt;0),V5/T5,9999))</f>
        <v>0</v>
      </c>
      <c r="AK5" s="21">
        <f>ABS(IF(T5=0,0,MIN(U5/T5,0)))</f>
        <v>0.23272727272727273</v>
      </c>
    </row>
    <row r="6" spans="1:37" x14ac:dyDescent="0.25">
      <c r="A6" t="s">
        <v>247</v>
      </c>
      <c r="B6" t="s">
        <v>303</v>
      </c>
      <c r="C6" t="s">
        <v>246</v>
      </c>
      <c r="D6" t="s">
        <v>241</v>
      </c>
      <c r="E6" t="s">
        <v>246</v>
      </c>
      <c r="F6" t="s">
        <v>241</v>
      </c>
      <c r="G6" t="s">
        <v>241</v>
      </c>
      <c r="H6" s="6" t="s">
        <v>248</v>
      </c>
      <c r="I6" s="1">
        <f>O6*0.15+R6*0.15</f>
        <v>1860000</v>
      </c>
      <c r="J6" s="1">
        <f>N6*0.05 + Q6*0.005</f>
        <v>351000</v>
      </c>
      <c r="K6" s="1">
        <f>O6*0.33+R6*0.25</f>
        <v>4052000</v>
      </c>
      <c r="L6" s="1">
        <v>4000000</v>
      </c>
      <c r="M6" s="1">
        <v>0</v>
      </c>
      <c r="N6" s="1">
        <v>7000000</v>
      </c>
      <c r="O6" s="1">
        <f>N6*1.7</f>
        <v>11900000</v>
      </c>
      <c r="P6" s="1">
        <v>750</v>
      </c>
      <c r="Q6" s="1">
        <v>200000</v>
      </c>
      <c r="R6" s="1">
        <f>Q6*2.5</f>
        <v>500000</v>
      </c>
      <c r="S6" s="1">
        <v>289</v>
      </c>
      <c r="T6" s="1">
        <f>-L6+M6+N6-Q6</f>
        <v>2800000</v>
      </c>
      <c r="U6" s="1">
        <f>T6-MAX(I6+J6,K6)</f>
        <v>-1252000</v>
      </c>
      <c r="V6" s="1">
        <v>75000</v>
      </c>
      <c r="W6" s="1">
        <v>0</v>
      </c>
      <c r="X6" s="1">
        <v>0</v>
      </c>
      <c r="Y6" s="1">
        <v>0</v>
      </c>
      <c r="Z6" s="1">
        <v>0</v>
      </c>
      <c r="AA6" s="1">
        <v>0</v>
      </c>
      <c r="AB6" s="1">
        <v>0</v>
      </c>
      <c r="AC6" s="45">
        <f>IF(K6=0,0,(I6+J6)/K6)</f>
        <v>0.54565646594274431</v>
      </c>
      <c r="AD6" s="46">
        <f>O6+R6</f>
        <v>12400000</v>
      </c>
      <c r="AE6" s="46">
        <f>O6-R6</f>
        <v>11400000</v>
      </c>
      <c r="AF6" s="21">
        <f>IF(K6+I6+J6=0,0,AD6/MAX(K6,(I6+J6)))</f>
        <v>3.0602171767028628</v>
      </c>
      <c r="AG6" s="21">
        <f>IF(N6=0,0,L6/N6)</f>
        <v>0.5714285714285714</v>
      </c>
      <c r="AH6" s="21">
        <f>P6+S6</f>
        <v>1039</v>
      </c>
      <c r="AI6" s="21">
        <f>IF(N6+Q6=0,1,(O6+R6)/(N6+Q6))</f>
        <v>1.7222222222222223</v>
      </c>
      <c r="AJ6" s="21">
        <f>IF(V6=0,0,IF(AND(V6&gt;0,T6&gt;0),V6/T6,9999))</f>
        <v>2.6785714285714284E-2</v>
      </c>
      <c r="AK6" s="21">
        <f>ABS(IF(T6=0,0,MIN(U6/T6,0)))</f>
        <v>0.44714285714285712</v>
      </c>
    </row>
    <row r="7" spans="1:37" x14ac:dyDescent="0.25">
      <c r="A7" t="s">
        <v>249</v>
      </c>
      <c r="B7" t="s">
        <v>305</v>
      </c>
      <c r="C7" t="s">
        <v>246</v>
      </c>
      <c r="D7" t="s">
        <v>241</v>
      </c>
      <c r="E7" t="s">
        <v>241</v>
      </c>
      <c r="F7" t="s">
        <v>241</v>
      </c>
      <c r="G7" t="s">
        <v>241</v>
      </c>
      <c r="H7" t="s">
        <v>250</v>
      </c>
      <c r="I7" s="1">
        <f>O7*0.15+R7*0.15</f>
        <v>3444750</v>
      </c>
      <c r="J7" s="1">
        <f>N7*0.05 + Q7*0.005</f>
        <v>460750</v>
      </c>
      <c r="K7" s="1">
        <f>O7*0.33+R7*0.25</f>
        <v>6509250</v>
      </c>
      <c r="L7" s="1">
        <v>0</v>
      </c>
      <c r="M7" s="1">
        <v>9785045</v>
      </c>
      <c r="N7" s="1">
        <v>8000000</v>
      </c>
      <c r="O7" s="1">
        <f>N7*1.2</f>
        <v>9600000</v>
      </c>
      <c r="P7" s="1">
        <v>598</v>
      </c>
      <c r="Q7" s="1">
        <v>12150000</v>
      </c>
      <c r="R7" s="1">
        <f>Q7*1.1</f>
        <v>13365000.000000002</v>
      </c>
      <c r="S7" s="1">
        <v>174</v>
      </c>
      <c r="T7" s="1">
        <f>-L7+M7+N7-Q7</f>
        <v>5635045</v>
      </c>
      <c r="U7" s="1">
        <f>T7-MAX(I7+J7,K7)</f>
        <v>-874205</v>
      </c>
      <c r="V7" s="1">
        <v>125000</v>
      </c>
      <c r="W7" s="1">
        <v>0</v>
      </c>
      <c r="X7" s="1">
        <v>0</v>
      </c>
      <c r="Y7" s="1">
        <v>175000</v>
      </c>
      <c r="Z7" s="1">
        <v>0</v>
      </c>
      <c r="AA7" s="1">
        <v>0</v>
      </c>
      <c r="AB7" s="1">
        <v>0</v>
      </c>
      <c r="AC7" s="45">
        <f>IF(K7=0,0,(I7+J7)/K7)</f>
        <v>0.59999231862349733</v>
      </c>
      <c r="AD7" s="46">
        <f>O7+R7</f>
        <v>22965000</v>
      </c>
      <c r="AE7" s="46">
        <f>O7-R7</f>
        <v>-3765000.0000000019</v>
      </c>
      <c r="AF7" s="21">
        <f>IF(K7+I7+J7=0,0,AD7/MAX(K7,(I7+J7)))</f>
        <v>3.5280562276759997</v>
      </c>
      <c r="AG7" s="21">
        <f>IF(N7=0,0,L7/N7)</f>
        <v>0</v>
      </c>
      <c r="AH7" s="21">
        <f>P7+S7</f>
        <v>772</v>
      </c>
      <c r="AI7" s="21">
        <f>IF(N7+Q7=0,1,(O7+R7)/(N7+Q7))</f>
        <v>1.1397022332506204</v>
      </c>
      <c r="AJ7" s="21">
        <f>IF(V7=0,0,IF(AND(V7&gt;0,T7&gt;0),V7/T7,9999))</f>
        <v>2.2182609011995466E-2</v>
      </c>
      <c r="AK7" s="21">
        <f>ABS(IF(T7=0,0,MIN(U7/T7,0)))</f>
        <v>0.15513718169065199</v>
      </c>
    </row>
    <row r="8" spans="1:37" x14ac:dyDescent="0.25">
      <c r="A8" t="s">
        <v>251</v>
      </c>
      <c r="B8" t="s">
        <v>301</v>
      </c>
      <c r="C8" t="s">
        <v>246</v>
      </c>
      <c r="D8" t="s">
        <v>241</v>
      </c>
      <c r="E8" t="s">
        <v>241</v>
      </c>
      <c r="F8" t="s">
        <v>241</v>
      </c>
      <c r="G8" t="s">
        <v>241</v>
      </c>
      <c r="H8"/>
      <c r="I8" s="1">
        <f>O8*0.15+R8*0.15</f>
        <v>2799750</v>
      </c>
      <c r="J8" s="1">
        <f>N8*0.05 + Q8*0.005</f>
        <v>485750</v>
      </c>
      <c r="K8" s="1">
        <f>O8*0.33+R8*0.25</f>
        <v>5530250</v>
      </c>
      <c r="L8" s="1">
        <v>0</v>
      </c>
      <c r="M8" s="1">
        <v>3020214</v>
      </c>
      <c r="N8" s="1">
        <v>9000000</v>
      </c>
      <c r="O8" s="1">
        <f>N8*1.2</f>
        <v>10800000</v>
      </c>
      <c r="P8" s="1">
        <v>598</v>
      </c>
      <c r="Q8" s="1">
        <v>7150000</v>
      </c>
      <c r="R8" s="1">
        <f>Q8*1.1</f>
        <v>7865000.0000000009</v>
      </c>
      <c r="S8" s="1">
        <v>174</v>
      </c>
      <c r="T8" s="1">
        <f>-L8+M8+N8-Q8</f>
        <v>4870214</v>
      </c>
      <c r="U8" s="1">
        <f>T8-MAX(I8+J8,K8)</f>
        <v>-660036</v>
      </c>
      <c r="V8" s="1">
        <v>378000</v>
      </c>
      <c r="W8" s="1">
        <v>289000</v>
      </c>
      <c r="X8" s="1">
        <v>0</v>
      </c>
      <c r="Y8" s="1">
        <v>350000</v>
      </c>
      <c r="Z8" s="1">
        <v>0</v>
      </c>
      <c r="AA8" s="1">
        <v>0</v>
      </c>
      <c r="AB8" s="1">
        <v>0</v>
      </c>
      <c r="AC8" s="45">
        <f>IF(K8=0,0,(I8+J8)/K8)</f>
        <v>0.59409610777089639</v>
      </c>
      <c r="AD8" s="46">
        <f>O8+R8</f>
        <v>18665000</v>
      </c>
      <c r="AE8" s="46">
        <f>O8-R8</f>
        <v>2934999.9999999991</v>
      </c>
      <c r="AF8" s="21">
        <f>IF(K8+I8+J8=0,0,AD8/MAX(K8,(I8+J8)))</f>
        <v>3.375073459608517</v>
      </c>
      <c r="AG8" s="21">
        <f>IF(N8=0,0,L8/N8)</f>
        <v>0</v>
      </c>
      <c r="AH8" s="21">
        <f>P8+S8</f>
        <v>772</v>
      </c>
      <c r="AI8" s="21">
        <f>IF(N8+Q8=0,1,(O8+R8)/(N8+Q8))</f>
        <v>1.1557275541795666</v>
      </c>
      <c r="AJ8" s="21">
        <f>IF(V8=0,0,IF(AND(V8&gt;0,T8&gt;0),V8/T8,9999))</f>
        <v>7.7614659232633304E-2</v>
      </c>
      <c r="AK8" s="21">
        <f>ABS(IF(T8=0,0,MIN(U8/T8,0)))</f>
        <v>0.13552505084992159</v>
      </c>
    </row>
    <row r="9" spans="1:37" x14ac:dyDescent="0.25">
      <c r="A9" t="s">
        <v>252</v>
      </c>
      <c r="B9" t="s">
        <v>302</v>
      </c>
      <c r="C9" t="s">
        <v>246</v>
      </c>
      <c r="D9" t="s">
        <v>241</v>
      </c>
      <c r="E9" t="s">
        <v>241</v>
      </c>
      <c r="F9" t="s">
        <v>241</v>
      </c>
      <c r="G9" t="s">
        <v>241</v>
      </c>
      <c r="H9"/>
      <c r="I9" s="1">
        <f>O9*0.15+R9*0.15</f>
        <v>2814750</v>
      </c>
      <c r="J9" s="1">
        <f>N9*0.05 + Q9*0.005</f>
        <v>530750</v>
      </c>
      <c r="K9" s="1">
        <f>O9*0.33+R9*0.25</f>
        <v>5651250</v>
      </c>
      <c r="L9" s="1">
        <v>0</v>
      </c>
      <c r="M9" s="1">
        <v>952000</v>
      </c>
      <c r="N9" s="1">
        <v>10000000</v>
      </c>
      <c r="O9" s="1">
        <f>N9*1.2</f>
        <v>12000000</v>
      </c>
      <c r="P9" s="1">
        <v>598</v>
      </c>
      <c r="Q9" s="1">
        <v>6150000</v>
      </c>
      <c r="R9" s="1">
        <f>Q9*1.1</f>
        <v>6765000.0000000009</v>
      </c>
      <c r="S9" s="1">
        <v>174</v>
      </c>
      <c r="T9" s="1">
        <f>-L9+M9+N9-Q9</f>
        <v>4802000</v>
      </c>
      <c r="U9" s="1">
        <f>T9-MAX(I9+J9,K9)</f>
        <v>-849250</v>
      </c>
      <c r="V9" s="1">
        <v>874000</v>
      </c>
      <c r="W9" s="1">
        <v>278000</v>
      </c>
      <c r="X9" s="1">
        <v>550000</v>
      </c>
      <c r="Y9" s="1">
        <v>55000</v>
      </c>
      <c r="Z9" s="1">
        <v>0</v>
      </c>
      <c r="AA9" s="1">
        <v>0</v>
      </c>
      <c r="AB9" s="1">
        <v>0</v>
      </c>
      <c r="AC9" s="45">
        <f>IF(K9=0,0,(I9+J9)/K9)</f>
        <v>0.59199292191992925</v>
      </c>
      <c r="AD9" s="46">
        <f>O9+R9</f>
        <v>18765000</v>
      </c>
      <c r="AE9" s="46">
        <f>O9-R9</f>
        <v>5234999.9999999991</v>
      </c>
      <c r="AF9" s="21">
        <f>IF(K9+I9+J9=0,0,AD9/MAX(K9,(I9+J9)))</f>
        <v>3.3205043132050429</v>
      </c>
      <c r="AG9" s="21">
        <f>IF(N9=0,0,L9/N9)</f>
        <v>0</v>
      </c>
      <c r="AH9" s="21">
        <f>P9+S9</f>
        <v>772</v>
      </c>
      <c r="AI9" s="21">
        <f>IF(N9+Q9=0,1,(O9+R9)/(N9+Q9))</f>
        <v>1.1619195046439628</v>
      </c>
      <c r="AJ9" s="21">
        <f>IF(V9=0,0,IF(AND(V9&gt;0,T9&gt;0),V9/T9,9999))</f>
        <v>0.18200749687630155</v>
      </c>
      <c r="AK9" s="21">
        <f>ABS(IF(T9=0,0,MIN(U9/T9,0)))</f>
        <v>0.17685339441899209</v>
      </c>
    </row>
    <row r="10" spans="1:37" x14ac:dyDescent="0.25">
      <c r="A10" t="s">
        <v>240</v>
      </c>
      <c r="B10" t="s">
        <v>306</v>
      </c>
      <c r="C10" t="s">
        <v>241</v>
      </c>
      <c r="D10" t="s">
        <v>241</v>
      </c>
      <c r="E10" t="s">
        <v>241</v>
      </c>
      <c r="F10" t="s">
        <v>241</v>
      </c>
      <c r="G10" t="s">
        <v>241</v>
      </c>
      <c r="H10"/>
      <c r="I10" s="1">
        <f>O10*0.15+R10*0.15</f>
        <v>150000</v>
      </c>
      <c r="J10" s="1">
        <v>0</v>
      </c>
      <c r="K10" s="1">
        <f>O10*0.33+R10*0.25</f>
        <v>330000</v>
      </c>
      <c r="L10" s="1">
        <v>200000</v>
      </c>
      <c r="M10" s="1">
        <v>0</v>
      </c>
      <c r="N10" s="1">
        <v>1000000</v>
      </c>
      <c r="O10" s="1">
        <f>N10</f>
        <v>1000000</v>
      </c>
      <c r="P10" s="1">
        <v>10</v>
      </c>
      <c r="Q10" s="1">
        <v>0</v>
      </c>
      <c r="R10" s="1">
        <f>Q10</f>
        <v>0</v>
      </c>
      <c r="S10" s="1">
        <v>0</v>
      </c>
      <c r="T10" s="1">
        <f>-L10+M10+N10-Q10</f>
        <v>800000</v>
      </c>
      <c r="U10" s="1">
        <f>T10-MAX(I10+J10,K10)</f>
        <v>470000</v>
      </c>
      <c r="V10" s="1">
        <v>0</v>
      </c>
      <c r="W10" s="1">
        <v>0</v>
      </c>
      <c r="X10" s="1">
        <v>0</v>
      </c>
      <c r="Y10" s="1">
        <v>0</v>
      </c>
      <c r="Z10" s="1">
        <v>0</v>
      </c>
      <c r="AA10" s="1">
        <v>0</v>
      </c>
      <c r="AB10" s="1">
        <v>0</v>
      </c>
      <c r="AC10" s="45">
        <f>IF(K10=0,0,(I10+J10)/K10)</f>
        <v>0.45454545454545453</v>
      </c>
      <c r="AD10" s="46">
        <f>O10+R10</f>
        <v>1000000</v>
      </c>
      <c r="AE10" s="46">
        <f>O10-R10</f>
        <v>1000000</v>
      </c>
      <c r="AF10" s="21">
        <f>IF(K10+I10+J10=0,0,AD10/MAX(K10,(I10+J10)))</f>
        <v>3.0303030303030303</v>
      </c>
      <c r="AG10" s="21">
        <f>IF(N10=0,0,L10/N10)</f>
        <v>0.2</v>
      </c>
      <c r="AH10" s="21">
        <f>P10+S10</f>
        <v>10</v>
      </c>
      <c r="AI10" s="21">
        <f>IF(N10+Q10=0,1,(O10+R10)/(N10+Q10))</f>
        <v>1</v>
      </c>
      <c r="AJ10" s="21">
        <f>IF(V10=0,0,IF(AND(V10&gt;0,T10&gt;0),V10/T10,9999))</f>
        <v>0</v>
      </c>
      <c r="AK10" s="21">
        <f>ABS(IF(T10=0,0,MIN(U10/T10,0)))</f>
        <v>0</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28FD7-D441-46EF-B11E-8F98600828B1}">
  <sheetPr>
    <pageSetUpPr fitToPage="1"/>
  </sheetPr>
  <dimension ref="A1:D46"/>
  <sheetViews>
    <sheetView zoomScaleNormal="100" workbookViewId="0">
      <pane xSplit="1" ySplit="2" topLeftCell="B3" activePane="bottomRight" state="frozen"/>
      <selection pane="topRight" activeCell="B1" sqref="B1"/>
      <selection pane="bottomLeft" activeCell="A2" sqref="A2"/>
      <selection pane="bottomRight" activeCell="A47" sqref="A47:XFD47"/>
    </sheetView>
  </sheetViews>
  <sheetFormatPr defaultColWidth="9.140625" defaultRowHeight="15" x14ac:dyDescent="0.25"/>
  <cols>
    <col min="1" max="1" width="8.42578125" style="4" customWidth="1"/>
    <col min="2" max="2" width="41.28515625" style="3" customWidth="1"/>
    <col min="3" max="3" width="84.5703125" style="3" customWidth="1"/>
    <col min="4" max="4" width="47.5703125" style="3" bestFit="1" customWidth="1"/>
    <col min="5" max="16384" width="9.140625" style="3"/>
  </cols>
  <sheetData>
    <row r="1" spans="1:4" x14ac:dyDescent="0.25">
      <c r="A1" s="43" t="s">
        <v>78</v>
      </c>
      <c r="B1" s="43"/>
      <c r="C1" s="43"/>
    </row>
    <row r="2" spans="1:4" x14ac:dyDescent="0.25">
      <c r="A2" s="8" t="s">
        <v>79</v>
      </c>
      <c r="B2" s="9" t="s">
        <v>80</v>
      </c>
      <c r="C2" s="9" t="s">
        <v>81</v>
      </c>
      <c r="D2" s="10" t="s">
        <v>82</v>
      </c>
    </row>
    <row r="3" spans="1:4" ht="30" x14ac:dyDescent="0.25">
      <c r="A3" s="33" t="s">
        <v>83</v>
      </c>
      <c r="B3" s="34" t="s">
        <v>84</v>
      </c>
      <c r="C3" s="34" t="s">
        <v>85</v>
      </c>
      <c r="D3" s="34" t="s">
        <v>86</v>
      </c>
    </row>
    <row r="4" spans="1:4" ht="45" x14ac:dyDescent="0.25">
      <c r="A4" s="24" t="s">
        <v>87</v>
      </c>
      <c r="B4" s="34" t="s">
        <v>88</v>
      </c>
      <c r="C4" s="34" t="s">
        <v>89</v>
      </c>
      <c r="D4" s="34" t="s">
        <v>90</v>
      </c>
    </row>
    <row r="5" spans="1:4" ht="45" x14ac:dyDescent="0.25">
      <c r="A5" s="24" t="s">
        <v>91</v>
      </c>
      <c r="B5" s="34" t="s">
        <v>92</v>
      </c>
      <c r="C5" s="34" t="s">
        <v>93</v>
      </c>
      <c r="D5" s="34" t="s">
        <v>94</v>
      </c>
    </row>
    <row r="6" spans="1:4" ht="30" x14ac:dyDescent="0.25">
      <c r="A6" s="24" t="s">
        <v>95</v>
      </c>
      <c r="B6" s="34" t="s">
        <v>96</v>
      </c>
      <c r="C6" s="34" t="s">
        <v>97</v>
      </c>
      <c r="D6" s="34" t="s">
        <v>98</v>
      </c>
    </row>
    <row r="7" spans="1:4" ht="45" x14ac:dyDescent="0.25">
      <c r="A7" s="24" t="s">
        <v>99</v>
      </c>
      <c r="B7" s="24" t="s">
        <v>100</v>
      </c>
      <c r="C7" s="24" t="s">
        <v>101</v>
      </c>
      <c r="D7" s="34" t="s">
        <v>102</v>
      </c>
    </row>
    <row r="8" spans="1:4" ht="45" x14ac:dyDescent="0.25">
      <c r="A8" s="33" t="s">
        <v>103</v>
      </c>
      <c r="B8" s="34" t="s">
        <v>104</v>
      </c>
      <c r="C8" s="34" t="s">
        <v>105</v>
      </c>
      <c r="D8" s="34" t="s">
        <v>106</v>
      </c>
    </row>
    <row r="9" spans="1:4" ht="30" x14ac:dyDescent="0.25">
      <c r="A9" s="33" t="s">
        <v>107</v>
      </c>
      <c r="B9" s="34" t="s">
        <v>108</v>
      </c>
      <c r="C9" s="34" t="s">
        <v>109</v>
      </c>
      <c r="D9" s="34" t="s">
        <v>110</v>
      </c>
    </row>
    <row r="10" spans="1:4" ht="30" x14ac:dyDescent="0.25">
      <c r="A10" s="33" t="s">
        <v>111</v>
      </c>
      <c r="B10" s="34" t="s">
        <v>112</v>
      </c>
      <c r="C10" s="34" t="s">
        <v>113</v>
      </c>
      <c r="D10" s="34" t="s">
        <v>114</v>
      </c>
    </row>
    <row r="11" spans="1:4" ht="75" x14ac:dyDescent="0.25">
      <c r="A11" s="33" t="s">
        <v>115</v>
      </c>
      <c r="B11" s="24" t="s">
        <v>116</v>
      </c>
      <c r="C11" s="24" t="s">
        <v>117</v>
      </c>
      <c r="D11" s="34" t="s">
        <v>118</v>
      </c>
    </row>
    <row r="12" spans="1:4" ht="30" x14ac:dyDescent="0.25">
      <c r="A12" s="33" t="s">
        <v>119</v>
      </c>
      <c r="B12" s="34" t="s">
        <v>120</v>
      </c>
      <c r="C12" s="34" t="s">
        <v>121</v>
      </c>
      <c r="D12" s="34" t="s">
        <v>122</v>
      </c>
    </row>
    <row r="13" spans="1:4" ht="45" x14ac:dyDescent="0.25">
      <c r="A13" s="33" t="s">
        <v>123</v>
      </c>
      <c r="B13" s="34" t="s">
        <v>124</v>
      </c>
      <c r="C13" s="34" t="s">
        <v>125</v>
      </c>
      <c r="D13" s="34" t="s">
        <v>126</v>
      </c>
    </row>
    <row r="14" spans="1:4" ht="45" x14ac:dyDescent="0.25">
      <c r="A14" s="24" t="s">
        <v>127</v>
      </c>
      <c r="B14" s="34" t="s">
        <v>128</v>
      </c>
      <c r="C14" s="34" t="s">
        <v>129</v>
      </c>
      <c r="D14" s="34" t="s">
        <v>130</v>
      </c>
    </row>
    <row r="15" spans="1:4" ht="30" x14ac:dyDescent="0.25">
      <c r="A15" s="24" t="s">
        <v>131</v>
      </c>
      <c r="B15" s="24" t="s">
        <v>132</v>
      </c>
      <c r="C15" s="24" t="s">
        <v>133</v>
      </c>
      <c r="D15" s="34" t="s">
        <v>134</v>
      </c>
    </row>
    <row r="16" spans="1:4" ht="75" x14ac:dyDescent="0.25">
      <c r="A16" s="24" t="s">
        <v>135</v>
      </c>
      <c r="B16" s="24" t="s">
        <v>136</v>
      </c>
      <c r="C16" s="24" t="s">
        <v>137</v>
      </c>
      <c r="D16" s="34" t="s">
        <v>138</v>
      </c>
    </row>
    <row r="17" spans="1:4" ht="30" x14ac:dyDescent="0.25">
      <c r="A17" s="24" t="s">
        <v>139</v>
      </c>
      <c r="B17" s="24" t="s">
        <v>140</v>
      </c>
      <c r="C17" s="24" t="s">
        <v>141</v>
      </c>
      <c r="D17" s="34" t="s">
        <v>142</v>
      </c>
    </row>
    <row r="18" spans="1:4" ht="30" x14ac:dyDescent="0.25">
      <c r="A18" s="24" t="s">
        <v>143</v>
      </c>
      <c r="B18" s="24" t="s">
        <v>144</v>
      </c>
      <c r="C18" s="24" t="s">
        <v>145</v>
      </c>
      <c r="D18" s="34" t="s">
        <v>146</v>
      </c>
    </row>
    <row r="19" spans="1:4" ht="30" x14ac:dyDescent="0.25">
      <c r="A19" s="33" t="s">
        <v>147</v>
      </c>
      <c r="B19" s="34" t="s">
        <v>148</v>
      </c>
      <c r="C19" s="34" t="s">
        <v>149</v>
      </c>
      <c r="D19" s="34" t="s">
        <v>150</v>
      </c>
    </row>
    <row r="20" spans="1:4" ht="45" x14ac:dyDescent="0.25">
      <c r="A20" s="33" t="s">
        <v>151</v>
      </c>
      <c r="B20" s="24" t="s">
        <v>61</v>
      </c>
      <c r="C20" s="24" t="s">
        <v>152</v>
      </c>
      <c r="D20" s="34" t="s">
        <v>153</v>
      </c>
    </row>
    <row r="21" spans="1:4" x14ac:dyDescent="0.25">
      <c r="A21" s="33" t="s">
        <v>154</v>
      </c>
      <c r="B21" s="24" t="s">
        <v>62</v>
      </c>
      <c r="C21" s="24" t="s">
        <v>155</v>
      </c>
      <c r="D21" s="34" t="s">
        <v>156</v>
      </c>
    </row>
    <row r="22" spans="1:4" ht="45" x14ac:dyDescent="0.25">
      <c r="A22" s="33" t="s">
        <v>157</v>
      </c>
      <c r="B22" s="34" t="s">
        <v>158</v>
      </c>
      <c r="C22" s="34" t="s">
        <v>159</v>
      </c>
      <c r="D22" s="34" t="s">
        <v>160</v>
      </c>
    </row>
    <row r="23" spans="1:4" ht="45" x14ac:dyDescent="0.25">
      <c r="A23" s="33" t="s">
        <v>161</v>
      </c>
      <c r="B23" s="24" t="s">
        <v>64</v>
      </c>
      <c r="C23" s="24" t="s">
        <v>162</v>
      </c>
      <c r="D23" s="34" t="s">
        <v>163</v>
      </c>
    </row>
    <row r="24" spans="1:4" x14ac:dyDescent="0.25">
      <c r="A24" s="33" t="s">
        <v>164</v>
      </c>
      <c r="B24" s="24" t="s">
        <v>65</v>
      </c>
      <c r="C24" s="24" t="s">
        <v>165</v>
      </c>
      <c r="D24" s="34" t="s">
        <v>166</v>
      </c>
    </row>
    <row r="25" spans="1:4" ht="30" x14ac:dyDescent="0.25">
      <c r="A25" s="33" t="s">
        <v>167</v>
      </c>
      <c r="B25" s="34" t="s">
        <v>168</v>
      </c>
      <c r="C25" s="34" t="s">
        <v>169</v>
      </c>
      <c r="D25" s="34" t="s">
        <v>170</v>
      </c>
    </row>
    <row r="26" spans="1:4" ht="60" x14ac:dyDescent="0.25">
      <c r="A26" s="33" t="s">
        <v>171</v>
      </c>
      <c r="B26" s="24" t="s">
        <v>67</v>
      </c>
      <c r="C26" s="24" t="s">
        <v>172</v>
      </c>
      <c r="D26" s="34" t="s">
        <v>173</v>
      </c>
    </row>
    <row r="27" spans="1:4" ht="60" x14ac:dyDescent="0.25">
      <c r="A27" s="33" t="s">
        <v>174</v>
      </c>
      <c r="B27" s="24" t="s">
        <v>175</v>
      </c>
      <c r="C27" s="24" t="s">
        <v>176</v>
      </c>
      <c r="D27" s="34" t="s">
        <v>177</v>
      </c>
    </row>
    <row r="28" spans="1:4" ht="30" x14ac:dyDescent="0.25">
      <c r="A28" s="33" t="s">
        <v>178</v>
      </c>
      <c r="B28" s="24" t="s">
        <v>68</v>
      </c>
      <c r="C28" s="24" t="s">
        <v>179</v>
      </c>
      <c r="D28" s="34" t="s">
        <v>180</v>
      </c>
    </row>
    <row r="29" spans="1:4" ht="45" x14ac:dyDescent="0.25">
      <c r="A29" s="33" t="s">
        <v>181</v>
      </c>
      <c r="B29" s="34" t="s">
        <v>182</v>
      </c>
      <c r="C29" s="34" t="s">
        <v>183</v>
      </c>
      <c r="D29" s="34" t="s">
        <v>184</v>
      </c>
    </row>
    <row r="30" spans="1:4" ht="30" x14ac:dyDescent="0.25">
      <c r="A30" s="33" t="s">
        <v>185</v>
      </c>
      <c r="B30" s="34" t="s">
        <v>186</v>
      </c>
      <c r="C30" s="34" t="s">
        <v>187</v>
      </c>
      <c r="D30" s="34" t="s">
        <v>188</v>
      </c>
    </row>
    <row r="31" spans="1:4" ht="45" x14ac:dyDescent="0.25">
      <c r="A31" s="33" t="s">
        <v>189</v>
      </c>
      <c r="B31" s="34" t="s">
        <v>190</v>
      </c>
      <c r="C31" s="34" t="s">
        <v>191</v>
      </c>
      <c r="D31" s="34" t="s">
        <v>192</v>
      </c>
    </row>
    <row r="32" spans="1:4" ht="30" x14ac:dyDescent="0.25">
      <c r="A32" s="33" t="s">
        <v>193</v>
      </c>
      <c r="B32" s="34" t="s">
        <v>194</v>
      </c>
      <c r="C32" s="34" t="s">
        <v>195</v>
      </c>
      <c r="D32" s="34" t="s">
        <v>196</v>
      </c>
    </row>
    <row r="33" spans="1:4" ht="45" x14ac:dyDescent="0.25">
      <c r="A33" s="33" t="s">
        <v>197</v>
      </c>
      <c r="B33" s="34" t="s">
        <v>198</v>
      </c>
      <c r="C33" s="34" t="s">
        <v>199</v>
      </c>
      <c r="D33" s="34" t="s">
        <v>200</v>
      </c>
    </row>
    <row r="34" spans="1:4" ht="30" x14ac:dyDescent="0.25">
      <c r="A34" s="33" t="s">
        <v>201</v>
      </c>
      <c r="B34" s="34" t="s">
        <v>202</v>
      </c>
      <c r="C34" s="34" t="s">
        <v>203</v>
      </c>
      <c r="D34" s="34" t="s">
        <v>204</v>
      </c>
    </row>
    <row r="35" spans="1:4" ht="45" x14ac:dyDescent="0.25">
      <c r="A35" s="33" t="s">
        <v>205</v>
      </c>
      <c r="B35" s="34" t="s">
        <v>206</v>
      </c>
      <c r="C35" s="34" t="s">
        <v>207</v>
      </c>
      <c r="D35" s="34" t="s">
        <v>208</v>
      </c>
    </row>
    <row r="36" spans="1:4" ht="30" x14ac:dyDescent="0.25">
      <c r="A36" s="24" t="s">
        <v>209</v>
      </c>
      <c r="B36" s="34" t="s">
        <v>210</v>
      </c>
      <c r="C36" s="34" t="s">
        <v>211</v>
      </c>
      <c r="D36" s="34" t="s">
        <v>212</v>
      </c>
    </row>
    <row r="37" spans="1:4" ht="75" x14ac:dyDescent="0.25">
      <c r="A37" s="33" t="s">
        <v>213</v>
      </c>
      <c r="B37" s="34" t="s">
        <v>214</v>
      </c>
      <c r="C37" s="34" t="s">
        <v>215</v>
      </c>
      <c r="D37" s="34" t="s">
        <v>216</v>
      </c>
    </row>
    <row r="38" spans="1:4" ht="30" x14ac:dyDescent="0.25">
      <c r="A38" s="24" t="s">
        <v>217</v>
      </c>
      <c r="B38" s="34" t="s">
        <v>218</v>
      </c>
      <c r="C38" s="34" t="s">
        <v>219</v>
      </c>
      <c r="D38" s="34" t="s">
        <v>220</v>
      </c>
    </row>
    <row r="39" spans="1:4" ht="45" x14ac:dyDescent="0.25">
      <c r="A39" s="33" t="s">
        <v>221</v>
      </c>
      <c r="B39" s="34" t="s">
        <v>222</v>
      </c>
      <c r="C39" s="34" t="s">
        <v>223</v>
      </c>
      <c r="D39" s="34" t="s">
        <v>224</v>
      </c>
    </row>
    <row r="40" spans="1:4" ht="30" x14ac:dyDescent="0.25">
      <c r="A40" s="24" t="s">
        <v>225</v>
      </c>
      <c r="B40" s="34" t="s">
        <v>226</v>
      </c>
      <c r="C40" s="34" t="s">
        <v>227</v>
      </c>
      <c r="D40" s="34" t="s">
        <v>228</v>
      </c>
    </row>
    <row r="41" spans="1:4" ht="60" x14ac:dyDescent="0.25">
      <c r="A41" s="33" t="s">
        <v>229</v>
      </c>
      <c r="B41" s="34" t="s">
        <v>230</v>
      </c>
      <c r="C41" s="34" t="s">
        <v>231</v>
      </c>
      <c r="D41" s="34" t="s">
        <v>232</v>
      </c>
    </row>
    <row r="42" spans="1:4" ht="60" x14ac:dyDescent="0.25">
      <c r="A42" s="33" t="s">
        <v>233</v>
      </c>
      <c r="B42" s="34" t="s">
        <v>234</v>
      </c>
      <c r="C42" s="34" t="s">
        <v>235</v>
      </c>
      <c r="D42" s="34" t="s">
        <v>232</v>
      </c>
    </row>
    <row r="43" spans="1:4" x14ac:dyDescent="0.25">
      <c r="A43" s="33" t="s">
        <v>236</v>
      </c>
      <c r="B43" s="34" t="s">
        <v>237</v>
      </c>
      <c r="C43" s="34"/>
      <c r="D43" s="34" t="s">
        <v>110</v>
      </c>
    </row>
    <row r="45" spans="1:4" x14ac:dyDescent="0.25">
      <c r="A45" s="4" t="s">
        <v>238</v>
      </c>
    </row>
    <row r="46" spans="1:4" x14ac:dyDescent="0.25">
      <c r="A46" s="44" t="s">
        <v>239</v>
      </c>
      <c r="B46" s="44"/>
      <c r="C46" s="44"/>
      <c r="D46" s="44"/>
    </row>
  </sheetData>
  <autoFilter ref="A2:C46" xr:uid="{57E7ADCC-6BE7-457A-A976-FE729BDC5782}"/>
  <mergeCells count="2">
    <mergeCell ref="A1:C1"/>
    <mergeCell ref="A46:D46"/>
  </mergeCells>
  <pageMargins left="0.25" right="0.25" top="0.75" bottom="0.75" header="0.3" footer="0.3"/>
  <pageSetup scale="75"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AE602-251C-42DF-B880-A78A258A5E64}">
  <dimension ref="A1:B41"/>
  <sheetViews>
    <sheetView workbookViewId="0">
      <pane ySplit="1" topLeftCell="A2" activePane="bottomLeft" state="frozen"/>
      <selection pane="bottomLeft" sqref="A1:B1"/>
    </sheetView>
  </sheetViews>
  <sheetFormatPr defaultRowHeight="15" x14ac:dyDescent="0.25"/>
  <cols>
    <col min="1" max="1" width="15.5703125" bestFit="1" customWidth="1"/>
    <col min="2" max="2" width="11.140625" bestFit="1" customWidth="1"/>
  </cols>
  <sheetData>
    <row r="1" spans="1:2" x14ac:dyDescent="0.25">
      <c r="A1" s="7" t="s">
        <v>12</v>
      </c>
      <c r="B1" s="7" t="s">
        <v>253</v>
      </c>
    </row>
    <row r="2" spans="1:2" x14ac:dyDescent="0.25">
      <c r="A2" t="s">
        <v>245</v>
      </c>
      <c r="B2" t="s">
        <v>254</v>
      </c>
    </row>
    <row r="3" spans="1:2" x14ac:dyDescent="0.25">
      <c r="A3" t="s">
        <v>245</v>
      </c>
      <c r="B3" t="s">
        <v>255</v>
      </c>
    </row>
    <row r="4" spans="1:2" x14ac:dyDescent="0.25">
      <c r="A4" t="s">
        <v>245</v>
      </c>
      <c r="B4" t="s">
        <v>256</v>
      </c>
    </row>
    <row r="5" spans="1:2" x14ac:dyDescent="0.25">
      <c r="A5" t="s">
        <v>245</v>
      </c>
      <c r="B5" t="s">
        <v>257</v>
      </c>
    </row>
    <row r="6" spans="1:2" x14ac:dyDescent="0.25">
      <c r="A6" t="s">
        <v>245</v>
      </c>
      <c r="B6" t="s">
        <v>258</v>
      </c>
    </row>
    <row r="7" spans="1:2" x14ac:dyDescent="0.25">
      <c r="A7" t="s">
        <v>245</v>
      </c>
      <c r="B7" t="s">
        <v>259</v>
      </c>
    </row>
    <row r="8" spans="1:2" x14ac:dyDescent="0.25">
      <c r="A8" t="s">
        <v>245</v>
      </c>
      <c r="B8" t="s">
        <v>260</v>
      </c>
    </row>
    <row r="9" spans="1:2" x14ac:dyDescent="0.25">
      <c r="A9" t="s">
        <v>245</v>
      </c>
      <c r="B9" t="s">
        <v>261</v>
      </c>
    </row>
    <row r="10" spans="1:2" x14ac:dyDescent="0.25">
      <c r="A10" t="s">
        <v>245</v>
      </c>
      <c r="B10" t="s">
        <v>262</v>
      </c>
    </row>
    <row r="11" spans="1:2" x14ac:dyDescent="0.25">
      <c r="A11" t="s">
        <v>245</v>
      </c>
      <c r="B11" t="s">
        <v>263</v>
      </c>
    </row>
    <row r="12" spans="1:2" x14ac:dyDescent="0.25">
      <c r="A12" t="s">
        <v>245</v>
      </c>
      <c r="B12" t="s">
        <v>264</v>
      </c>
    </row>
    <row r="13" spans="1:2" x14ac:dyDescent="0.25">
      <c r="A13" t="s">
        <v>245</v>
      </c>
      <c r="B13" t="s">
        <v>265</v>
      </c>
    </row>
    <row r="14" spans="1:2" x14ac:dyDescent="0.25">
      <c r="A14" t="s">
        <v>245</v>
      </c>
      <c r="B14" t="s">
        <v>266</v>
      </c>
    </row>
    <row r="15" spans="1:2" x14ac:dyDescent="0.25">
      <c r="A15" t="s">
        <v>245</v>
      </c>
      <c r="B15" t="s">
        <v>267</v>
      </c>
    </row>
    <row r="16" spans="1:2" x14ac:dyDescent="0.25">
      <c r="A16" t="s">
        <v>245</v>
      </c>
      <c r="B16" t="s">
        <v>268</v>
      </c>
    </row>
    <row r="17" spans="1:2" x14ac:dyDescent="0.25">
      <c r="A17" t="s">
        <v>245</v>
      </c>
      <c r="B17" t="s">
        <v>269</v>
      </c>
    </row>
    <row r="18" spans="1:2" x14ac:dyDescent="0.25">
      <c r="A18" t="s">
        <v>245</v>
      </c>
      <c r="B18" t="s">
        <v>270</v>
      </c>
    </row>
    <row r="19" spans="1:2" x14ac:dyDescent="0.25">
      <c r="A19" t="s">
        <v>245</v>
      </c>
      <c r="B19" t="s">
        <v>271</v>
      </c>
    </row>
    <row r="20" spans="1:2" x14ac:dyDescent="0.25">
      <c r="A20" t="s">
        <v>245</v>
      </c>
      <c r="B20" t="s">
        <v>272</v>
      </c>
    </row>
    <row r="21" spans="1:2" x14ac:dyDescent="0.25">
      <c r="A21" t="s">
        <v>245</v>
      </c>
      <c r="B21" t="s">
        <v>273</v>
      </c>
    </row>
    <row r="22" spans="1:2" x14ac:dyDescent="0.25">
      <c r="A22" t="s">
        <v>245</v>
      </c>
      <c r="B22" t="s">
        <v>274</v>
      </c>
    </row>
    <row r="23" spans="1:2" x14ac:dyDescent="0.25">
      <c r="A23" t="s">
        <v>245</v>
      </c>
      <c r="B23" t="s">
        <v>275</v>
      </c>
    </row>
    <row r="24" spans="1:2" x14ac:dyDescent="0.25">
      <c r="A24" t="s">
        <v>245</v>
      </c>
      <c r="B24" t="s">
        <v>276</v>
      </c>
    </row>
    <row r="25" spans="1:2" x14ac:dyDescent="0.25">
      <c r="A25" t="s">
        <v>245</v>
      </c>
      <c r="B25" t="s">
        <v>277</v>
      </c>
    </row>
    <row r="26" spans="1:2" x14ac:dyDescent="0.25">
      <c r="A26" t="s">
        <v>245</v>
      </c>
      <c r="B26" t="s">
        <v>278</v>
      </c>
    </row>
    <row r="27" spans="1:2" x14ac:dyDescent="0.25">
      <c r="A27" t="s">
        <v>245</v>
      </c>
      <c r="B27" t="s">
        <v>279</v>
      </c>
    </row>
    <row r="28" spans="1:2" x14ac:dyDescent="0.25">
      <c r="A28" t="s">
        <v>245</v>
      </c>
      <c r="B28" t="s">
        <v>280</v>
      </c>
    </row>
    <row r="29" spans="1:2" x14ac:dyDescent="0.25">
      <c r="A29" t="s">
        <v>245</v>
      </c>
      <c r="B29" t="s">
        <v>281</v>
      </c>
    </row>
    <row r="30" spans="1:2" x14ac:dyDescent="0.25">
      <c r="A30" t="s">
        <v>247</v>
      </c>
      <c r="B30" t="s">
        <v>282</v>
      </c>
    </row>
    <row r="31" spans="1:2" x14ac:dyDescent="0.25">
      <c r="A31" t="s">
        <v>247</v>
      </c>
      <c r="B31" t="s">
        <v>283</v>
      </c>
    </row>
    <row r="32" spans="1:2" x14ac:dyDescent="0.25">
      <c r="A32" t="s">
        <v>247</v>
      </c>
      <c r="B32" t="s">
        <v>284</v>
      </c>
    </row>
    <row r="33" spans="1:2" x14ac:dyDescent="0.25">
      <c r="A33" t="s">
        <v>249</v>
      </c>
      <c r="B33" t="s">
        <v>285</v>
      </c>
    </row>
    <row r="34" spans="1:2" x14ac:dyDescent="0.25">
      <c r="A34" t="s">
        <v>249</v>
      </c>
      <c r="B34" t="s">
        <v>286</v>
      </c>
    </row>
    <row r="35" spans="1:2" x14ac:dyDescent="0.25">
      <c r="A35" t="s">
        <v>249</v>
      </c>
      <c r="B35" t="s">
        <v>287</v>
      </c>
    </row>
    <row r="36" spans="1:2" x14ac:dyDescent="0.25">
      <c r="A36" t="s">
        <v>251</v>
      </c>
      <c r="B36" t="s">
        <v>288</v>
      </c>
    </row>
    <row r="37" spans="1:2" x14ac:dyDescent="0.25">
      <c r="A37" t="s">
        <v>251</v>
      </c>
      <c r="B37" t="s">
        <v>289</v>
      </c>
    </row>
    <row r="38" spans="1:2" x14ac:dyDescent="0.25">
      <c r="A38" t="s">
        <v>251</v>
      </c>
      <c r="B38" t="s">
        <v>290</v>
      </c>
    </row>
    <row r="39" spans="1:2" x14ac:dyDescent="0.25">
      <c r="A39" t="s">
        <v>251</v>
      </c>
      <c r="B39" t="s">
        <v>291</v>
      </c>
    </row>
    <row r="40" spans="1:2" x14ac:dyDescent="0.25">
      <c r="A40" t="s">
        <v>252</v>
      </c>
      <c r="B40" t="s">
        <v>292</v>
      </c>
    </row>
    <row r="41" spans="1:2" x14ac:dyDescent="0.25">
      <c r="A41" t="s">
        <v>252</v>
      </c>
      <c r="B41"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34FFD-FEEE-4EE8-9802-04564177E00B}">
  <dimension ref="A1:C4"/>
  <sheetViews>
    <sheetView workbookViewId="0">
      <pane xSplit="1" ySplit="2" topLeftCell="B3" activePane="bottomRight" state="frozen"/>
      <selection pane="topRight" activeCell="B1" sqref="B1"/>
      <selection pane="bottomLeft" activeCell="A3" sqref="A3"/>
      <selection pane="bottomRight" activeCell="A2" sqref="A2"/>
    </sheetView>
  </sheetViews>
  <sheetFormatPr defaultRowHeight="15" x14ac:dyDescent="0.25"/>
  <cols>
    <col min="1" max="1" width="17.28515625" bestFit="1" customWidth="1"/>
    <col min="2" max="2" width="21.5703125" bestFit="1" customWidth="1"/>
    <col min="3" max="3" width="168.42578125" bestFit="1" customWidth="1"/>
    <col min="4" max="4" width="97.28515625" bestFit="1" customWidth="1"/>
  </cols>
  <sheetData>
    <row r="1" spans="1:3" x14ac:dyDescent="0.25">
      <c r="A1" s="2" t="s">
        <v>294</v>
      </c>
    </row>
    <row r="2" spans="1:3" x14ac:dyDescent="0.25">
      <c r="A2" s="7" t="s">
        <v>295</v>
      </c>
      <c r="B2" s="7" t="s">
        <v>42</v>
      </c>
      <c r="C2" s="7" t="s">
        <v>43</v>
      </c>
    </row>
    <row r="3" spans="1:3" x14ac:dyDescent="0.25">
      <c r="A3" t="s">
        <v>12</v>
      </c>
      <c r="B3" t="s">
        <v>44</v>
      </c>
      <c r="C3" t="s">
        <v>45</v>
      </c>
    </row>
    <row r="4" spans="1:3" x14ac:dyDescent="0.25">
      <c r="A4" t="s">
        <v>253</v>
      </c>
      <c r="B4" t="s">
        <v>44</v>
      </c>
      <c r="C4" t="s">
        <v>296</v>
      </c>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1DA63-6C6F-4FBA-A019-99CE059847DB}">
  <dimension ref="A1:B41"/>
  <sheetViews>
    <sheetView workbookViewId="0">
      <pane ySplit="1" topLeftCell="A2" activePane="bottomLeft" state="frozen"/>
      <selection pane="bottomLeft" sqref="A1:B1"/>
    </sheetView>
  </sheetViews>
  <sheetFormatPr defaultRowHeight="15" x14ac:dyDescent="0.25"/>
  <cols>
    <col min="1" max="1" width="15.5703125" bestFit="1" customWidth="1"/>
    <col min="2" max="2" width="11.140625" bestFit="1" customWidth="1"/>
  </cols>
  <sheetData>
    <row r="1" spans="1:2" x14ac:dyDescent="0.25">
      <c r="A1" s="7" t="s">
        <v>12</v>
      </c>
      <c r="B1" s="7" t="s">
        <v>253</v>
      </c>
    </row>
    <row r="2" spans="1:2" x14ac:dyDescent="0.25">
      <c r="A2" t="s">
        <v>245</v>
      </c>
      <c r="B2" t="s">
        <v>254</v>
      </c>
    </row>
    <row r="3" spans="1:2" x14ac:dyDescent="0.25">
      <c r="A3" t="s">
        <v>245</v>
      </c>
      <c r="B3" t="s">
        <v>255</v>
      </c>
    </row>
    <row r="4" spans="1:2" x14ac:dyDescent="0.25">
      <c r="A4" t="s">
        <v>245</v>
      </c>
      <c r="B4" t="s">
        <v>256</v>
      </c>
    </row>
    <row r="5" spans="1:2" x14ac:dyDescent="0.25">
      <c r="A5" t="s">
        <v>245</v>
      </c>
      <c r="B5" t="s">
        <v>257</v>
      </c>
    </row>
    <row r="6" spans="1:2" x14ac:dyDescent="0.25">
      <c r="A6" t="s">
        <v>245</v>
      </c>
      <c r="B6" t="s">
        <v>258</v>
      </c>
    </row>
    <row r="7" spans="1:2" x14ac:dyDescent="0.25">
      <c r="A7" t="s">
        <v>245</v>
      </c>
      <c r="B7" t="s">
        <v>259</v>
      </c>
    </row>
    <row r="8" spans="1:2" x14ac:dyDescent="0.25">
      <c r="A8" t="s">
        <v>245</v>
      </c>
      <c r="B8" t="s">
        <v>260</v>
      </c>
    </row>
    <row r="9" spans="1:2" x14ac:dyDescent="0.25">
      <c r="A9" t="s">
        <v>245</v>
      </c>
      <c r="B9" t="s">
        <v>261</v>
      </c>
    </row>
    <row r="10" spans="1:2" x14ac:dyDescent="0.25">
      <c r="A10" t="s">
        <v>245</v>
      </c>
      <c r="B10" t="s">
        <v>262</v>
      </c>
    </row>
    <row r="11" spans="1:2" x14ac:dyDescent="0.25">
      <c r="A11" t="s">
        <v>245</v>
      </c>
      <c r="B11" t="s">
        <v>263</v>
      </c>
    </row>
    <row r="12" spans="1:2" x14ac:dyDescent="0.25">
      <c r="A12" t="s">
        <v>245</v>
      </c>
      <c r="B12" t="s">
        <v>264</v>
      </c>
    </row>
    <row r="13" spans="1:2" x14ac:dyDescent="0.25">
      <c r="A13" t="s">
        <v>245</v>
      </c>
      <c r="B13" t="s">
        <v>265</v>
      </c>
    </row>
    <row r="14" spans="1:2" x14ac:dyDescent="0.25">
      <c r="A14" t="s">
        <v>245</v>
      </c>
      <c r="B14" t="s">
        <v>266</v>
      </c>
    </row>
    <row r="15" spans="1:2" x14ac:dyDescent="0.25">
      <c r="A15" t="s">
        <v>245</v>
      </c>
      <c r="B15" t="s">
        <v>267</v>
      </c>
    </row>
    <row r="16" spans="1:2" x14ac:dyDescent="0.25">
      <c r="A16" t="s">
        <v>245</v>
      </c>
      <c r="B16" t="s">
        <v>268</v>
      </c>
    </row>
    <row r="17" spans="1:2" x14ac:dyDescent="0.25">
      <c r="A17" t="s">
        <v>245</v>
      </c>
      <c r="B17" t="s">
        <v>269</v>
      </c>
    </row>
    <row r="18" spans="1:2" x14ac:dyDescent="0.25">
      <c r="A18" t="s">
        <v>245</v>
      </c>
      <c r="B18" t="s">
        <v>270</v>
      </c>
    </row>
    <row r="19" spans="1:2" x14ac:dyDescent="0.25">
      <c r="A19" t="s">
        <v>245</v>
      </c>
      <c r="B19" t="s">
        <v>271</v>
      </c>
    </row>
    <row r="20" spans="1:2" x14ac:dyDescent="0.25">
      <c r="A20" t="s">
        <v>245</v>
      </c>
      <c r="B20" t="s">
        <v>272</v>
      </c>
    </row>
    <row r="21" spans="1:2" x14ac:dyDescent="0.25">
      <c r="A21" t="s">
        <v>245</v>
      </c>
      <c r="B21" t="s">
        <v>273</v>
      </c>
    </row>
    <row r="22" spans="1:2" x14ac:dyDescent="0.25">
      <c r="A22" t="s">
        <v>245</v>
      </c>
      <c r="B22" t="s">
        <v>274</v>
      </c>
    </row>
    <row r="23" spans="1:2" x14ac:dyDescent="0.25">
      <c r="A23" t="s">
        <v>245</v>
      </c>
      <c r="B23" t="s">
        <v>275</v>
      </c>
    </row>
    <row r="24" spans="1:2" x14ac:dyDescent="0.25">
      <c r="A24" t="s">
        <v>245</v>
      </c>
      <c r="B24" t="s">
        <v>276</v>
      </c>
    </row>
    <row r="25" spans="1:2" x14ac:dyDescent="0.25">
      <c r="A25" t="s">
        <v>245</v>
      </c>
      <c r="B25" t="s">
        <v>277</v>
      </c>
    </row>
    <row r="26" spans="1:2" x14ac:dyDescent="0.25">
      <c r="A26" t="s">
        <v>245</v>
      </c>
      <c r="B26" t="s">
        <v>278</v>
      </c>
    </row>
    <row r="27" spans="1:2" x14ac:dyDescent="0.25">
      <c r="A27" t="s">
        <v>245</v>
      </c>
      <c r="B27" t="s">
        <v>279</v>
      </c>
    </row>
    <row r="28" spans="1:2" x14ac:dyDescent="0.25">
      <c r="A28" t="s">
        <v>245</v>
      </c>
      <c r="B28" t="s">
        <v>280</v>
      </c>
    </row>
    <row r="29" spans="1:2" x14ac:dyDescent="0.25">
      <c r="A29" t="s">
        <v>245</v>
      </c>
      <c r="B29" t="s">
        <v>281</v>
      </c>
    </row>
    <row r="30" spans="1:2" x14ac:dyDescent="0.25">
      <c r="A30" t="s">
        <v>247</v>
      </c>
      <c r="B30" t="s">
        <v>282</v>
      </c>
    </row>
    <row r="31" spans="1:2" x14ac:dyDescent="0.25">
      <c r="A31" t="s">
        <v>247</v>
      </c>
      <c r="B31" t="s">
        <v>283</v>
      </c>
    </row>
    <row r="32" spans="1:2" x14ac:dyDescent="0.25">
      <c r="A32" t="s">
        <v>247</v>
      </c>
      <c r="B32" t="s">
        <v>284</v>
      </c>
    </row>
    <row r="33" spans="1:2" x14ac:dyDescent="0.25">
      <c r="A33" t="s">
        <v>249</v>
      </c>
      <c r="B33" t="s">
        <v>285</v>
      </c>
    </row>
    <row r="34" spans="1:2" x14ac:dyDescent="0.25">
      <c r="A34" t="s">
        <v>249</v>
      </c>
      <c r="B34" t="s">
        <v>286</v>
      </c>
    </row>
    <row r="35" spans="1:2" x14ac:dyDescent="0.25">
      <c r="A35" t="s">
        <v>249</v>
      </c>
      <c r="B35" t="s">
        <v>287</v>
      </c>
    </row>
    <row r="36" spans="1:2" x14ac:dyDescent="0.25">
      <c r="A36" t="s">
        <v>251</v>
      </c>
      <c r="B36" t="s">
        <v>288</v>
      </c>
    </row>
    <row r="37" spans="1:2" x14ac:dyDescent="0.25">
      <c r="A37" t="s">
        <v>251</v>
      </c>
      <c r="B37" t="s">
        <v>289</v>
      </c>
    </row>
    <row r="38" spans="1:2" x14ac:dyDescent="0.25">
      <c r="A38" t="s">
        <v>251</v>
      </c>
      <c r="B38" t="s">
        <v>290</v>
      </c>
    </row>
    <row r="39" spans="1:2" x14ac:dyDescent="0.25">
      <c r="A39" t="s">
        <v>251</v>
      </c>
      <c r="B39" t="s">
        <v>291</v>
      </c>
    </row>
    <row r="40" spans="1:2" x14ac:dyDescent="0.25">
      <c r="A40" t="s">
        <v>252</v>
      </c>
      <c r="B40" t="s">
        <v>292</v>
      </c>
    </row>
    <row r="41" spans="1:2" x14ac:dyDescent="0.25">
      <c r="A41" t="s">
        <v>252</v>
      </c>
      <c r="B41" t="s">
        <v>293</v>
      </c>
    </row>
  </sheetData>
  <phoneticPr fontId="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5ECFB43EEB594B8FD171247C37D332" ma:contentTypeVersion="16" ma:contentTypeDescription="Create a new document." ma:contentTypeScope="" ma:versionID="bb53c570bdc5bbc728261a557bf1fa01">
  <xsd:schema xmlns:xsd="http://www.w3.org/2001/XMLSchema" xmlns:xs="http://www.w3.org/2001/XMLSchema" xmlns:p="http://schemas.microsoft.com/office/2006/metadata/properties" xmlns:ns2="7766eed4-89bc-4a12-acf7-e60967d31608" xmlns:ns3="2c5da3b8-e41a-469b-947d-806bcd2d7188" targetNamespace="http://schemas.microsoft.com/office/2006/metadata/properties" ma:root="true" ma:fieldsID="bde0822366f58ce88f1c62556206ca17" ns2:_="" ns3:_="">
    <xsd:import namespace="7766eed4-89bc-4a12-acf7-e60967d31608"/>
    <xsd:import namespace="2c5da3b8-e41a-469b-947d-806bcd2d718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Comment" minOccurs="0"/>
                <xsd:element ref="ns2:Publish"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66eed4-89bc-4a12-acf7-e60967d31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Comment" ma:index="14" nillable="true" ma:displayName="Comment" ma:format="Dropdown" ma:internalName="Comment">
      <xsd:simpleType>
        <xsd:restriction base="dms:Note">
          <xsd:maxLength value="255"/>
        </xsd:restriction>
      </xsd:simpleType>
    </xsd:element>
    <xsd:element name="Publish" ma:index="15" nillable="true" ma:displayName="Publish" ma:default="0" ma:format="Dropdown" ma:internalName="Publish">
      <xsd:simpleType>
        <xsd:restriction base="dms:Boolea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6edc007-c38c-4efe-a094-ac264930a1d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5da3b8-e41a-469b-947d-806bcd2d718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def6f77-5b08-4ec5-b131-06ac7c7c0d6c}" ma:internalName="TaxCatchAll" ma:showField="CatchAllData" ma:web="2c5da3b8-e41a-469b-947d-806bcd2d71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 xmlns="7766eed4-89bc-4a12-acf7-e60967d31608" xsi:nil="true"/>
    <Publish xmlns="7766eed4-89bc-4a12-acf7-e60967d31608">false</Publish>
    <TaxCatchAll xmlns="2c5da3b8-e41a-469b-947d-806bcd2d7188" xsi:nil="true"/>
    <lcf76f155ced4ddcb4097134ff3c332f xmlns="7766eed4-89bc-4a12-acf7-e60967d3160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2C692D-3573-4712-81F9-0763483351F3}">
  <ds:schemaRefs>
    <ds:schemaRef ds:uri="http://schemas.microsoft.com/sharepoint/v3/contenttype/forms"/>
  </ds:schemaRefs>
</ds:datastoreItem>
</file>

<file path=customXml/itemProps2.xml><?xml version="1.0" encoding="utf-8"?>
<ds:datastoreItem xmlns:ds="http://schemas.openxmlformats.org/officeDocument/2006/customXml" ds:itemID="{0D135C63-1628-4813-8DBE-3F7A7F21C5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66eed4-89bc-4a12-acf7-e60967d31608"/>
    <ds:schemaRef ds:uri="2c5da3b8-e41a-469b-947d-806bcd2d71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E75103-DD63-40BE-8FEE-CDCBD08EC06C}">
  <ds:schemaRefs>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7766eed4-89bc-4a12-acf7-e60967d31608"/>
    <ds:schemaRef ds:uri="http://schemas.microsoft.com/office/2006/documentManagement/types"/>
    <ds:schemaRef ds:uri="2c5da3b8-e41a-469b-947d-806bcd2d7188"/>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Use Notes</vt:lpstr>
      <vt:lpstr>Table-AccountMarginSummary</vt:lpstr>
      <vt:lpstr>Template-AccountMarginSummary</vt:lpstr>
      <vt:lpstr>Sample Margin Data</vt:lpstr>
      <vt:lpstr>PM Data Aggregation</vt:lpstr>
      <vt:lpstr>template-Rollup</vt:lpstr>
      <vt:lpstr>Table-Rollup</vt:lpstr>
      <vt:lpstr>Sample Rollup Data</vt:lpstr>
      <vt:lpstr>'PM Data Aggregation'!Print_Area</vt:lpstr>
      <vt:lpstr>'Table-AccountMarginSummary'!Print_Area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Barry</dc:creator>
  <cp:keywords/>
  <dc:description/>
  <cp:lastModifiedBy>James Barry</cp:lastModifiedBy>
  <cp:revision/>
  <dcterms:created xsi:type="dcterms:W3CDTF">2022-10-25T22:06:51Z</dcterms:created>
  <dcterms:modified xsi:type="dcterms:W3CDTF">2024-08-02T17:50:18Z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0x0101001B5ECFB43EEB594B8FD171247C37D332</vt:lpwstr>
  </property>
  <property fmtid="{D5CDD505-2E9C-101B-9397-08002B2CF9AE}" pid="3" name="MediaServiceImageTags">
    <vt:lpwstr/>
  </property>
</Properties>
</file>